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ndrews\Documents\648\"/>
    </mc:Choice>
  </mc:AlternateContent>
  <bookViews>
    <workbookView xWindow="0" yWindow="0" windowWidth="20490" windowHeight="7755"/>
  </bookViews>
  <sheets>
    <sheet name="Figure 18.5" sheetId="1" r:id="rId1"/>
    <sheet name="18.5 2-way" sheetId="7" r:id="rId2"/>
    <sheet name="Ex. 18.16 Utilities" sheetId="2" r:id="rId3"/>
    <sheet name="Risk Premium" sheetId="3" r:id="rId4"/>
    <sheet name=" Figure 18.16 V1" sheetId="6" r:id="rId5"/>
    <sheet name=" Figure 18.16 V3" sheetId="4" r:id="rId6"/>
    <sheet name=" Figure 18.16 V2" sheetId="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7" l="1"/>
  <c r="J10" i="7" s="1"/>
  <c r="J16" i="7" s="1"/>
  <c r="J2" i="7"/>
  <c r="J8" i="7" s="1"/>
  <c r="B5" i="7"/>
  <c r="J6" i="7" s="1"/>
  <c r="J12" i="7" s="1"/>
  <c r="J18" i="7" s="1"/>
  <c r="F3" i="7" l="1"/>
  <c r="F9" i="7"/>
  <c r="J14" i="7"/>
  <c r="F15" i="7" s="1"/>
  <c r="A11" i="5"/>
  <c r="A9" i="5"/>
  <c r="K4" i="6"/>
  <c r="K6" i="6"/>
  <c r="K8" i="6"/>
  <c r="K10" i="6"/>
  <c r="K12" i="6"/>
  <c r="K14" i="6"/>
  <c r="K16" i="6"/>
  <c r="K18" i="6"/>
  <c r="K2" i="6"/>
  <c r="D16" i="6"/>
  <c r="I10" i="6"/>
  <c r="I16" i="6" s="1"/>
  <c r="C9" i="6"/>
  <c r="I8" i="6"/>
  <c r="I14" i="6" s="1"/>
  <c r="I6" i="6"/>
  <c r="I12" i="6" s="1"/>
  <c r="D4" i="6"/>
  <c r="D16" i="5"/>
  <c r="I10" i="5"/>
  <c r="I16" i="5" s="1"/>
  <c r="D9" i="5"/>
  <c r="I8" i="5"/>
  <c r="I6" i="5"/>
  <c r="I12" i="5" s="1"/>
  <c r="I18" i="5" s="1"/>
  <c r="D4" i="5"/>
  <c r="E3" i="5"/>
  <c r="B1" i="7" l="1"/>
  <c r="M3" i="7" s="1"/>
  <c r="A9" i="7"/>
  <c r="E3" i="6"/>
  <c r="E9" i="5"/>
  <c r="M10" i="5" s="1"/>
  <c r="N10" i="5" s="1"/>
  <c r="E11" i="5" s="1"/>
  <c r="M4" i="5"/>
  <c r="N4" i="5" s="1"/>
  <c r="E5" i="5" s="1"/>
  <c r="I18" i="6"/>
  <c r="E15" i="6" s="1"/>
  <c r="E9" i="6"/>
  <c r="I14" i="5"/>
  <c r="E15" i="5" s="1"/>
  <c r="E4" i="3"/>
  <c r="E6" i="3"/>
  <c r="E8" i="3"/>
  <c r="C3" i="3"/>
  <c r="E3" i="3" s="1"/>
  <c r="C4" i="3"/>
  <c r="C5" i="3"/>
  <c r="E5" i="3" s="1"/>
  <c r="C6" i="3"/>
  <c r="C7" i="3"/>
  <c r="E7" i="3" s="1"/>
  <c r="C8" i="3"/>
  <c r="C2" i="3"/>
  <c r="E2" i="3" s="1"/>
  <c r="D16" i="4"/>
  <c r="C9" i="4"/>
  <c r="D4" i="4"/>
  <c r="I10" i="4"/>
  <c r="I16" i="4" s="1"/>
  <c r="I8" i="4"/>
  <c r="I14" i="4" s="1"/>
  <c r="I6" i="4"/>
  <c r="I12" i="4" s="1"/>
  <c r="A9" i="6" l="1"/>
  <c r="M16" i="5"/>
  <c r="N16" i="5" s="1"/>
  <c r="E17" i="5" s="1"/>
  <c r="E3" i="4"/>
  <c r="I18" i="4"/>
  <c r="E15" i="4" s="1"/>
  <c r="E9" i="4"/>
  <c r="M10" i="4" l="1"/>
  <c r="N10" i="4" s="1"/>
  <c r="M16" i="4"/>
  <c r="N16" i="4" s="1"/>
  <c r="M4" i="4"/>
  <c r="N4" i="4" s="1"/>
  <c r="A9" i="4"/>
  <c r="F3" i="3"/>
  <c r="F5" i="3"/>
  <c r="F6" i="3"/>
  <c r="F7" i="3"/>
  <c r="F2" i="3"/>
  <c r="F4" i="3"/>
  <c r="F8" i="3"/>
  <c r="D8" i="3"/>
  <c r="D2" i="3"/>
  <c r="D4" i="3"/>
  <c r="G4" i="3" s="1"/>
  <c r="D5" i="3"/>
  <c r="G5" i="3" s="1"/>
  <c r="D6" i="3"/>
  <c r="D7" i="3"/>
  <c r="D3" i="3"/>
  <c r="G3" i="3" s="1"/>
  <c r="F10" i="2"/>
  <c r="E8" i="2" s="1"/>
  <c r="G6" i="3" l="1"/>
  <c r="G7" i="3"/>
  <c r="G9" i="3"/>
  <c r="J6" i="1"/>
  <c r="J12" i="1" s="1"/>
  <c r="J18" i="1" s="1"/>
  <c r="J10" i="1"/>
  <c r="J16" i="1" s="1"/>
  <c r="J8" i="1"/>
  <c r="J14" i="1" s="1"/>
  <c r="F3" i="1" l="1"/>
  <c r="F15" i="1"/>
  <c r="F9" i="1"/>
  <c r="A2" i="1" l="1"/>
  <c r="A9" i="1"/>
</calcChain>
</file>

<file path=xl/comments1.xml><?xml version="1.0" encoding="utf-8"?>
<comments xmlns="http://schemas.openxmlformats.org/spreadsheetml/2006/main">
  <authors>
    <author>RAndrews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Risk Premium = E(X) - Certainty Equivalent = Amount the decision maker would pay to avoid the risk in an uncertain outcome.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Classroom</author>
  </authors>
  <commentList>
    <comment ref="K1" authorId="0" shapeId="0">
      <text>
        <r>
          <rPr>
            <b/>
            <sz val="9"/>
            <color indexed="81"/>
            <rFont val="Tahoma"/>
            <family val="2"/>
          </rPr>
          <t xml:space="preserve">Used VLOOKUP to find Utility values from the table. 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Classroom</author>
  </authors>
  <commentList>
    <comment ref="C1" authorId="0" shapeId="0">
      <text>
        <r>
          <rPr>
            <sz val="9"/>
            <color indexed="81"/>
            <rFont val="Tahoma"/>
            <family val="2"/>
          </rPr>
          <t xml:space="preserve">Coefficient for Risk used to lower the Expected Value by subtacting off Risk_C * (Std. Dev.)
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 xml:space="preserve">Used several different values ranging from .5 that would be similar to risk averse utility in Figure 18.12 to the .05 value.
</t>
        </r>
      </text>
    </comment>
  </commentList>
</comments>
</file>

<file path=xl/sharedStrings.xml><?xml version="1.0" encoding="utf-8"?>
<sst xmlns="http://schemas.openxmlformats.org/spreadsheetml/2006/main" count="152" uniqueCount="41">
  <si>
    <t>Rise</t>
  </si>
  <si>
    <t>Stable</t>
  </si>
  <si>
    <t>Fall</t>
  </si>
  <si>
    <t xml:space="preserve"> =difference 1-yr - 3-yr</t>
  </si>
  <si>
    <t>Total Interest Cost</t>
  </si>
  <si>
    <t>Probability</t>
  </si>
  <si>
    <t>Rate Outcome</t>
  </si>
  <si>
    <t>1-Year ARM</t>
  </si>
  <si>
    <t>3-Year ARM</t>
  </si>
  <si>
    <t>30-Year Fixed</t>
  </si>
  <si>
    <t>Payoff, X</t>
  </si>
  <si>
    <t>Utility, U(X)</t>
  </si>
  <si>
    <t xml:space="preserve">Decision Tree for Assessing Utilities </t>
  </si>
  <si>
    <t>Decision / Event</t>
  </si>
  <si>
    <t>Bank CD</t>
  </si>
  <si>
    <t>Bond Fund</t>
  </si>
  <si>
    <t>Stock Fund</t>
  </si>
  <si>
    <t>Rates Rise</t>
  </si>
  <si>
    <t xml:space="preserve">Rates Stable </t>
  </si>
  <si>
    <t>Rates Fall</t>
  </si>
  <si>
    <t xml:space="preserve">Probability </t>
  </si>
  <si>
    <t>Return</t>
  </si>
  <si>
    <t>= Certainty Equivalent</t>
  </si>
  <si>
    <t>Expected Value =</t>
  </si>
  <si>
    <t>Indifferent between the gamble and the certain value</t>
  </si>
  <si>
    <t>E(X) with Prob = U</t>
  </si>
  <si>
    <t>Risk Premium</t>
  </si>
  <si>
    <t>Variance</t>
  </si>
  <si>
    <t>Standard Deviation</t>
  </si>
  <si>
    <t>Risk P / Std. Dev.</t>
  </si>
  <si>
    <t>Utility</t>
  </si>
  <si>
    <t>Risk Adjusted E(X)</t>
  </si>
  <si>
    <t>Created this to use for VLOOKUP</t>
  </si>
  <si>
    <t>Risk_C =</t>
  </si>
  <si>
    <t>Average</t>
  </si>
  <si>
    <t>Prob(Rise)</t>
  </si>
  <si>
    <t>Probability(Stable)</t>
  </si>
  <si>
    <t>Outcome</t>
  </si>
  <si>
    <r>
      <rPr>
        <b/>
        <sz val="11"/>
        <color theme="1"/>
        <rFont val="Calibri"/>
        <family val="2"/>
        <scheme val="minor"/>
      </rPr>
      <t>2-Way Data Table for difference = 1-yr minus 3-yr</t>
    </r>
    <r>
      <rPr>
        <sz val="11"/>
        <color theme="1"/>
        <rFont val="Calibri"/>
        <family val="2"/>
        <scheme val="minor"/>
      </rPr>
      <t xml:space="preserve">
Highlight cells M3:X18, on the Data tab select What-If Analysis,
Then select Data Table &amp; Put B4 in for Row and B3 in for Column</t>
    </r>
  </si>
  <si>
    <t>NA</t>
  </si>
  <si>
    <t xml:space="preserve">Values from the table (1-year is better for yellow highlighted values)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</si>
</sst>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quotePrefix="1"/>
    <xf numFmtId="3" fontId="0" fillId="2" borderId="0" xfId="0" applyNumberFormat="1" applyFill="1" applyAlignment="1">
      <alignment horizontal="left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43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0" fillId="0" borderId="0" xfId="0" applyNumberForma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4" borderId="0" xfId="0" applyFill="1"/>
    <xf numFmtId="0" fontId="0" fillId="0" borderId="2" xfId="0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18.12</a:t>
            </a:r>
          </a:p>
        </c:rich>
      </c:tx>
      <c:layout>
        <c:manualLayout>
          <c:xMode val="edge"/>
          <c:yMode val="edge"/>
          <c:x val="0.2115186606699288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'Ex. 18.16 Utilities'!$B$6</c:f>
              <c:strCache>
                <c:ptCount val="1"/>
                <c:pt idx="0">
                  <c:v>Utility, U(X)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'Ex. 18.16 Utilities'!$A$7:$A$13</c:f>
              <c:numCache>
                <c:formatCode>#,##0</c:formatCode>
                <c:ptCount val="7"/>
                <c:pt idx="0">
                  <c:v>1700</c:v>
                </c:pt>
                <c:pt idx="1">
                  <c:v>1000</c:v>
                </c:pt>
                <c:pt idx="2" formatCode="General">
                  <c:v>840</c:v>
                </c:pt>
                <c:pt idx="3" formatCode="General">
                  <c:v>600</c:v>
                </c:pt>
                <c:pt idx="4" formatCode="General">
                  <c:v>400</c:v>
                </c:pt>
                <c:pt idx="5" formatCode="General">
                  <c:v>-500</c:v>
                </c:pt>
                <c:pt idx="6" formatCode="General">
                  <c:v>-900</c:v>
                </c:pt>
              </c:numCache>
            </c:numRef>
          </c:xVal>
          <c:yVal>
            <c:numRef>
              <c:f>'Ex. 18.16 Utilities'!$B$7:$B$13</c:f>
              <c:numCache>
                <c:formatCode>General</c:formatCode>
                <c:ptCount val="7"/>
                <c:pt idx="0">
                  <c:v>1</c:v>
                </c:pt>
                <c:pt idx="1">
                  <c:v>0.9</c:v>
                </c:pt>
                <c:pt idx="2">
                  <c:v>0.85</c:v>
                </c:pt>
                <c:pt idx="3">
                  <c:v>0.8</c:v>
                </c:pt>
                <c:pt idx="4">
                  <c:v>0.75</c:v>
                </c:pt>
                <c:pt idx="5">
                  <c:v>0.35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889696"/>
        <c:axId val="1732876816"/>
      </c:scatterChart>
      <c:valAx>
        <c:axId val="1732889696"/>
        <c:scaling>
          <c:orientation val="minMax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876816"/>
        <c:crosses val="autoZero"/>
        <c:crossBetween val="midCat"/>
      </c:valAx>
      <c:valAx>
        <c:axId val="173287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, U(X)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889696"/>
        <c:crossesAt val="-100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'Risk Premium'!$B$1</c:f>
              <c:strCache>
                <c:ptCount val="1"/>
                <c:pt idx="0">
                  <c:v>Utility, U(X)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7.0823053368328961E-2"/>
                  <c:y val="0.348051545640128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5">
                            <a:lumMod val="60000"/>
                            <a:lumOff val="4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 baseline="0">
                        <a:solidFill>
                          <a:schemeClr val="accent5">
                            <a:lumMod val="60000"/>
                            <a:lumOff val="40000"/>
                          </a:schemeClr>
                        </a:solidFill>
                      </a:rPr>
                      <a:t>y = -1E-07x</a:t>
                    </a:r>
                    <a:r>
                      <a:rPr lang="en-US" sz="1200" b="1" baseline="30000">
                        <a:solidFill>
                          <a:schemeClr val="accent5">
                            <a:lumMod val="60000"/>
                            <a:lumOff val="40000"/>
                          </a:schemeClr>
                        </a:solidFill>
                      </a:rPr>
                      <a:t>2</a:t>
                    </a:r>
                    <a:r>
                      <a:rPr lang="en-US" sz="1200" b="1" baseline="0">
                        <a:solidFill>
                          <a:schemeClr val="accent5">
                            <a:lumMod val="60000"/>
                            <a:lumOff val="40000"/>
                          </a:schemeClr>
                        </a:solidFill>
                      </a:rPr>
                      <a:t> + 0.0005x + 0.5714</a:t>
                    </a:r>
                    <a:br>
                      <a:rPr lang="en-US" sz="1200" b="1" baseline="0">
                        <a:solidFill>
                          <a:schemeClr val="accent5">
                            <a:lumMod val="60000"/>
                            <a:lumOff val="40000"/>
                          </a:schemeClr>
                        </a:solidFill>
                      </a:rPr>
                    </a:br>
                    <a:r>
                      <a:rPr lang="en-US" sz="1200" b="1" baseline="0">
                        <a:solidFill>
                          <a:schemeClr val="accent5">
                            <a:lumMod val="60000"/>
                            <a:lumOff val="40000"/>
                          </a:schemeClr>
                        </a:solidFill>
                      </a:rPr>
                      <a:t>R² = 0.9939</a:t>
                    </a:r>
                    <a:endParaRPr lang="en-US" sz="1200" b="1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'Risk Premium'!$A$2:$A$8</c:f>
              <c:numCache>
                <c:formatCode>#,##0</c:formatCode>
                <c:ptCount val="7"/>
                <c:pt idx="0">
                  <c:v>1700</c:v>
                </c:pt>
                <c:pt idx="1">
                  <c:v>1000</c:v>
                </c:pt>
                <c:pt idx="2" formatCode="General">
                  <c:v>840</c:v>
                </c:pt>
                <c:pt idx="3" formatCode="General">
                  <c:v>600</c:v>
                </c:pt>
                <c:pt idx="4" formatCode="General">
                  <c:v>400</c:v>
                </c:pt>
                <c:pt idx="5" formatCode="General">
                  <c:v>-500</c:v>
                </c:pt>
                <c:pt idx="6" formatCode="General">
                  <c:v>-900</c:v>
                </c:pt>
              </c:numCache>
            </c:numRef>
          </c:xVal>
          <c:yVal>
            <c:numRef>
              <c:f>'Risk Premium'!$B$2:$B$8</c:f>
              <c:numCache>
                <c:formatCode>General</c:formatCode>
                <c:ptCount val="7"/>
                <c:pt idx="0">
                  <c:v>1</c:v>
                </c:pt>
                <c:pt idx="1">
                  <c:v>0.9</c:v>
                </c:pt>
                <c:pt idx="2">
                  <c:v>0.85</c:v>
                </c:pt>
                <c:pt idx="3">
                  <c:v>0.8</c:v>
                </c:pt>
                <c:pt idx="4">
                  <c:v>0.75</c:v>
                </c:pt>
                <c:pt idx="5">
                  <c:v>0.35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895296"/>
        <c:axId val="1732894176"/>
      </c:scatterChart>
      <c:valAx>
        <c:axId val="1732895296"/>
        <c:scaling>
          <c:orientation val="minMax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894176"/>
        <c:crosses val="autoZero"/>
        <c:crossBetween val="midCat"/>
      </c:valAx>
      <c:valAx>
        <c:axId val="173289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895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3</xdr:row>
      <xdr:rowOff>57150</xdr:rowOff>
    </xdr:from>
    <xdr:to>
      <xdr:col>5</xdr:col>
      <xdr:colOff>352425</xdr:colOff>
      <xdr:row>3</xdr:row>
      <xdr:rowOff>161925</xdr:rowOff>
    </xdr:to>
    <xdr:sp macro="" textlink="">
      <xdr:nvSpPr>
        <xdr:cNvPr id="2" name="Oval 1"/>
        <xdr:cNvSpPr/>
      </xdr:nvSpPr>
      <xdr:spPr>
        <a:xfrm>
          <a:off x="3305175" y="438150"/>
          <a:ext cx="95250" cy="1047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352425</xdr:colOff>
      <xdr:row>1</xdr:row>
      <xdr:rowOff>123826</xdr:rowOff>
    </xdr:from>
    <xdr:to>
      <xdr:col>7</xdr:col>
      <xdr:colOff>542925</xdr:colOff>
      <xdr:row>3</xdr:row>
      <xdr:rowOff>109538</xdr:rowOff>
    </xdr:to>
    <xdr:cxnSp macro="">
      <xdr:nvCxnSpPr>
        <xdr:cNvPr id="4" name="Straight Connector 3"/>
        <xdr:cNvCxnSpPr>
          <a:stCxn id="2" idx="6"/>
        </xdr:cNvCxnSpPr>
      </xdr:nvCxnSpPr>
      <xdr:spPr>
        <a:xfrm flipV="1">
          <a:off x="3400425" y="314326"/>
          <a:ext cx="1409700" cy="366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3</xdr:row>
      <xdr:rowOff>109538</xdr:rowOff>
    </xdr:from>
    <xdr:to>
      <xdr:col>7</xdr:col>
      <xdr:colOff>552450</xdr:colOff>
      <xdr:row>3</xdr:row>
      <xdr:rowOff>114301</xdr:rowOff>
    </xdr:to>
    <xdr:cxnSp macro="">
      <xdr:nvCxnSpPr>
        <xdr:cNvPr id="5" name="Straight Connector 4"/>
        <xdr:cNvCxnSpPr>
          <a:stCxn id="2" idx="6"/>
        </xdr:cNvCxnSpPr>
      </xdr:nvCxnSpPr>
      <xdr:spPr>
        <a:xfrm>
          <a:off x="3495675" y="1062038"/>
          <a:ext cx="15144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338476</xdr:colOff>
      <xdr:row>3</xdr:row>
      <xdr:rowOff>146581</xdr:rowOff>
    </xdr:from>
    <xdr:to>
      <xdr:col>7</xdr:col>
      <xdr:colOff>571500</xdr:colOff>
      <xdr:row>5</xdr:row>
      <xdr:rowOff>95251</xdr:rowOff>
    </xdr:to>
    <xdr:cxnSp macro="">
      <xdr:nvCxnSpPr>
        <xdr:cNvPr id="6" name="Straight Connector 5"/>
        <xdr:cNvCxnSpPr>
          <a:stCxn id="2" idx="5"/>
        </xdr:cNvCxnSpPr>
      </xdr:nvCxnSpPr>
      <xdr:spPr>
        <a:xfrm>
          <a:off x="3386476" y="718081"/>
          <a:ext cx="1452224" cy="329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9</xdr:row>
      <xdr:rowOff>57150</xdr:rowOff>
    </xdr:from>
    <xdr:to>
      <xdr:col>5</xdr:col>
      <xdr:colOff>352425</xdr:colOff>
      <xdr:row>9</xdr:row>
      <xdr:rowOff>161925</xdr:rowOff>
    </xdr:to>
    <xdr:sp macro="" textlink="">
      <xdr:nvSpPr>
        <xdr:cNvPr id="10" name="Oval 9"/>
        <xdr:cNvSpPr/>
      </xdr:nvSpPr>
      <xdr:spPr>
        <a:xfrm>
          <a:off x="3305175" y="628650"/>
          <a:ext cx="95250" cy="1047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352425</xdr:colOff>
      <xdr:row>7</xdr:row>
      <xdr:rowOff>123826</xdr:rowOff>
    </xdr:from>
    <xdr:to>
      <xdr:col>7</xdr:col>
      <xdr:colOff>542925</xdr:colOff>
      <xdr:row>9</xdr:row>
      <xdr:rowOff>109538</xdr:rowOff>
    </xdr:to>
    <xdr:cxnSp macro="">
      <xdr:nvCxnSpPr>
        <xdr:cNvPr id="11" name="Straight Connector 10"/>
        <xdr:cNvCxnSpPr>
          <a:stCxn id="10" idx="6"/>
        </xdr:cNvCxnSpPr>
      </xdr:nvCxnSpPr>
      <xdr:spPr>
        <a:xfrm flipV="1">
          <a:off x="3400425" y="314326"/>
          <a:ext cx="1504950" cy="366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9</xdr:row>
      <xdr:rowOff>109538</xdr:rowOff>
    </xdr:from>
    <xdr:to>
      <xdr:col>7</xdr:col>
      <xdr:colOff>552450</xdr:colOff>
      <xdr:row>9</xdr:row>
      <xdr:rowOff>114301</xdr:rowOff>
    </xdr:to>
    <xdr:cxnSp macro="">
      <xdr:nvCxnSpPr>
        <xdr:cNvPr id="12" name="Straight Connector 11"/>
        <xdr:cNvCxnSpPr>
          <a:stCxn id="10" idx="6"/>
        </xdr:cNvCxnSpPr>
      </xdr:nvCxnSpPr>
      <xdr:spPr>
        <a:xfrm>
          <a:off x="3495675" y="2205038"/>
          <a:ext cx="15144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338476</xdr:colOff>
      <xdr:row>9</xdr:row>
      <xdr:rowOff>146581</xdr:rowOff>
    </xdr:from>
    <xdr:to>
      <xdr:col>7</xdr:col>
      <xdr:colOff>571500</xdr:colOff>
      <xdr:row>11</xdr:row>
      <xdr:rowOff>95251</xdr:rowOff>
    </xdr:to>
    <xdr:cxnSp macro="">
      <xdr:nvCxnSpPr>
        <xdr:cNvPr id="13" name="Straight Connector 12"/>
        <xdr:cNvCxnSpPr>
          <a:stCxn id="10" idx="5"/>
        </xdr:cNvCxnSpPr>
      </xdr:nvCxnSpPr>
      <xdr:spPr>
        <a:xfrm>
          <a:off x="3386476" y="718081"/>
          <a:ext cx="1547474" cy="329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15</xdr:row>
      <xdr:rowOff>57150</xdr:rowOff>
    </xdr:from>
    <xdr:to>
      <xdr:col>5</xdr:col>
      <xdr:colOff>352425</xdr:colOff>
      <xdr:row>15</xdr:row>
      <xdr:rowOff>161925</xdr:rowOff>
    </xdr:to>
    <xdr:sp macro="" textlink="">
      <xdr:nvSpPr>
        <xdr:cNvPr id="14" name="Oval 13"/>
        <xdr:cNvSpPr/>
      </xdr:nvSpPr>
      <xdr:spPr>
        <a:xfrm>
          <a:off x="3305175" y="628650"/>
          <a:ext cx="95250" cy="1047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352425</xdr:colOff>
      <xdr:row>13</xdr:row>
      <xdr:rowOff>123826</xdr:rowOff>
    </xdr:from>
    <xdr:to>
      <xdr:col>7</xdr:col>
      <xdr:colOff>542925</xdr:colOff>
      <xdr:row>15</xdr:row>
      <xdr:rowOff>109538</xdr:rowOff>
    </xdr:to>
    <xdr:cxnSp macro="">
      <xdr:nvCxnSpPr>
        <xdr:cNvPr id="15" name="Straight Connector 14"/>
        <xdr:cNvCxnSpPr>
          <a:stCxn id="14" idx="6"/>
        </xdr:cNvCxnSpPr>
      </xdr:nvCxnSpPr>
      <xdr:spPr>
        <a:xfrm flipV="1">
          <a:off x="3400425" y="314326"/>
          <a:ext cx="1504950" cy="366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15</xdr:row>
      <xdr:rowOff>109538</xdr:rowOff>
    </xdr:from>
    <xdr:to>
      <xdr:col>7</xdr:col>
      <xdr:colOff>552450</xdr:colOff>
      <xdr:row>15</xdr:row>
      <xdr:rowOff>114301</xdr:rowOff>
    </xdr:to>
    <xdr:cxnSp macro="">
      <xdr:nvCxnSpPr>
        <xdr:cNvPr id="16" name="Straight Connector 15"/>
        <xdr:cNvCxnSpPr>
          <a:stCxn id="14" idx="6"/>
        </xdr:cNvCxnSpPr>
      </xdr:nvCxnSpPr>
      <xdr:spPr>
        <a:xfrm>
          <a:off x="3495675" y="3348038"/>
          <a:ext cx="15144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338476</xdr:colOff>
      <xdr:row>15</xdr:row>
      <xdr:rowOff>146581</xdr:rowOff>
    </xdr:from>
    <xdr:to>
      <xdr:col>7</xdr:col>
      <xdr:colOff>571500</xdr:colOff>
      <xdr:row>17</xdr:row>
      <xdr:rowOff>95251</xdr:rowOff>
    </xdr:to>
    <xdr:cxnSp macro="">
      <xdr:nvCxnSpPr>
        <xdr:cNvPr id="17" name="Straight Connector 16"/>
        <xdr:cNvCxnSpPr>
          <a:stCxn id="14" idx="5"/>
        </xdr:cNvCxnSpPr>
      </xdr:nvCxnSpPr>
      <xdr:spPr>
        <a:xfrm>
          <a:off x="3386476" y="718081"/>
          <a:ext cx="1547474" cy="329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9</xdr:row>
      <xdr:rowOff>66675</xdr:rowOff>
    </xdr:from>
    <xdr:to>
      <xdr:col>1</xdr:col>
      <xdr:colOff>257175</xdr:colOff>
      <xdr:row>9</xdr:row>
      <xdr:rowOff>161925</xdr:rowOff>
    </xdr:to>
    <xdr:sp macro="" textlink="">
      <xdr:nvSpPr>
        <xdr:cNvPr id="18" name="Rectangle 17"/>
        <xdr:cNvSpPr/>
      </xdr:nvSpPr>
      <xdr:spPr>
        <a:xfrm>
          <a:off x="790575" y="1781175"/>
          <a:ext cx="76200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257175</xdr:colOff>
      <xdr:row>9</xdr:row>
      <xdr:rowOff>114300</xdr:rowOff>
    </xdr:from>
    <xdr:to>
      <xdr:col>5</xdr:col>
      <xdr:colOff>266700</xdr:colOff>
      <xdr:row>15</xdr:row>
      <xdr:rowOff>104775</xdr:rowOff>
    </xdr:to>
    <xdr:cxnSp macro="">
      <xdr:nvCxnSpPr>
        <xdr:cNvPr id="19" name="Straight Connector 18"/>
        <xdr:cNvCxnSpPr>
          <a:stCxn id="18" idx="3"/>
        </xdr:cNvCxnSpPr>
      </xdr:nvCxnSpPr>
      <xdr:spPr>
        <a:xfrm>
          <a:off x="866775" y="1828800"/>
          <a:ext cx="2447925" cy="1133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9</xdr:row>
      <xdr:rowOff>95250</xdr:rowOff>
    </xdr:from>
    <xdr:to>
      <xdr:col>5</xdr:col>
      <xdr:colOff>266700</xdr:colOff>
      <xdr:row>9</xdr:row>
      <xdr:rowOff>114300</xdr:rowOff>
    </xdr:to>
    <xdr:cxnSp macro="">
      <xdr:nvCxnSpPr>
        <xdr:cNvPr id="20" name="Straight Connector 19"/>
        <xdr:cNvCxnSpPr>
          <a:stCxn id="18" idx="3"/>
        </xdr:cNvCxnSpPr>
      </xdr:nvCxnSpPr>
      <xdr:spPr>
        <a:xfrm flipV="1">
          <a:off x="866775" y="1809750"/>
          <a:ext cx="244792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3</xdr:row>
      <xdr:rowOff>114301</xdr:rowOff>
    </xdr:from>
    <xdr:to>
      <xdr:col>5</xdr:col>
      <xdr:colOff>266700</xdr:colOff>
      <xdr:row>9</xdr:row>
      <xdr:rowOff>114300</xdr:rowOff>
    </xdr:to>
    <xdr:cxnSp macro="">
      <xdr:nvCxnSpPr>
        <xdr:cNvPr id="21" name="Straight Connector 20"/>
        <xdr:cNvCxnSpPr>
          <a:stCxn id="18" idx="3"/>
        </xdr:cNvCxnSpPr>
      </xdr:nvCxnSpPr>
      <xdr:spPr>
        <a:xfrm flipV="1">
          <a:off x="962025" y="1066801"/>
          <a:ext cx="2447925" cy="11429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57151</xdr:colOff>
      <xdr:row>13</xdr:row>
      <xdr:rowOff>19050</xdr:rowOff>
    </xdr:from>
    <xdr:to>
      <xdr:col>2</xdr:col>
      <xdr:colOff>569621</xdr:colOff>
      <xdr:row>19</xdr:row>
      <xdr:rowOff>104775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2876550"/>
          <a:ext cx="1826920" cy="1228725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17</xdr:row>
      <xdr:rowOff>0</xdr:rowOff>
    </xdr:from>
    <xdr:to>
      <xdr:col>6</xdr:col>
      <xdr:colOff>523875</xdr:colOff>
      <xdr:row>20</xdr:row>
      <xdr:rowOff>95250</xdr:rowOff>
    </xdr:to>
    <xdr:sp macro="" textlink="">
      <xdr:nvSpPr>
        <xdr:cNvPr id="30" name="TextBox 29"/>
        <xdr:cNvSpPr txBox="1"/>
      </xdr:nvSpPr>
      <xdr:spPr>
        <a:xfrm>
          <a:off x="1981200" y="3619500"/>
          <a:ext cx="239077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Goal Seek can be used to solve for the break even probability for Rise to compare</a:t>
          </a:r>
          <a:r>
            <a:rPr lang="en-US" sz="1100" baseline="0"/>
            <a:t> 1-yr to 3-yr.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3</xdr:row>
      <xdr:rowOff>57150</xdr:rowOff>
    </xdr:from>
    <xdr:to>
      <xdr:col>5</xdr:col>
      <xdr:colOff>352425</xdr:colOff>
      <xdr:row>3</xdr:row>
      <xdr:rowOff>161925</xdr:rowOff>
    </xdr:to>
    <xdr:sp macro="" textlink="">
      <xdr:nvSpPr>
        <xdr:cNvPr id="2" name="Oval 1"/>
        <xdr:cNvSpPr/>
      </xdr:nvSpPr>
      <xdr:spPr>
        <a:xfrm>
          <a:off x="3400425" y="1009650"/>
          <a:ext cx="95250" cy="1047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352425</xdr:colOff>
      <xdr:row>1</xdr:row>
      <xdr:rowOff>123826</xdr:rowOff>
    </xdr:from>
    <xdr:to>
      <xdr:col>7</xdr:col>
      <xdr:colOff>542925</xdr:colOff>
      <xdr:row>3</xdr:row>
      <xdr:rowOff>109538</xdr:rowOff>
    </xdr:to>
    <xdr:cxnSp macro="">
      <xdr:nvCxnSpPr>
        <xdr:cNvPr id="3" name="Straight Connector 2"/>
        <xdr:cNvCxnSpPr>
          <a:stCxn id="2" idx="6"/>
        </xdr:cNvCxnSpPr>
      </xdr:nvCxnSpPr>
      <xdr:spPr>
        <a:xfrm flipV="1">
          <a:off x="3495675" y="695326"/>
          <a:ext cx="1504950" cy="366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3</xdr:row>
      <xdr:rowOff>109538</xdr:rowOff>
    </xdr:from>
    <xdr:to>
      <xdr:col>7</xdr:col>
      <xdr:colOff>552450</xdr:colOff>
      <xdr:row>3</xdr:row>
      <xdr:rowOff>114301</xdr:rowOff>
    </xdr:to>
    <xdr:cxnSp macro="">
      <xdr:nvCxnSpPr>
        <xdr:cNvPr id="4" name="Straight Connector 3"/>
        <xdr:cNvCxnSpPr>
          <a:stCxn id="2" idx="6"/>
        </xdr:cNvCxnSpPr>
      </xdr:nvCxnSpPr>
      <xdr:spPr>
        <a:xfrm>
          <a:off x="3495675" y="1062038"/>
          <a:ext cx="15144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338476</xdr:colOff>
      <xdr:row>3</xdr:row>
      <xdr:rowOff>146581</xdr:rowOff>
    </xdr:from>
    <xdr:to>
      <xdr:col>7</xdr:col>
      <xdr:colOff>571500</xdr:colOff>
      <xdr:row>5</xdr:row>
      <xdr:rowOff>95251</xdr:rowOff>
    </xdr:to>
    <xdr:cxnSp macro="">
      <xdr:nvCxnSpPr>
        <xdr:cNvPr id="5" name="Straight Connector 4"/>
        <xdr:cNvCxnSpPr>
          <a:stCxn id="2" idx="5"/>
        </xdr:cNvCxnSpPr>
      </xdr:nvCxnSpPr>
      <xdr:spPr>
        <a:xfrm>
          <a:off x="3481726" y="1099081"/>
          <a:ext cx="1547474" cy="329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9</xdr:row>
      <xdr:rowOff>57150</xdr:rowOff>
    </xdr:from>
    <xdr:to>
      <xdr:col>5</xdr:col>
      <xdr:colOff>352425</xdr:colOff>
      <xdr:row>9</xdr:row>
      <xdr:rowOff>161925</xdr:rowOff>
    </xdr:to>
    <xdr:sp macro="" textlink="">
      <xdr:nvSpPr>
        <xdr:cNvPr id="6" name="Oval 5"/>
        <xdr:cNvSpPr/>
      </xdr:nvSpPr>
      <xdr:spPr>
        <a:xfrm>
          <a:off x="3400425" y="2152650"/>
          <a:ext cx="95250" cy="1047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352425</xdr:colOff>
      <xdr:row>7</xdr:row>
      <xdr:rowOff>123826</xdr:rowOff>
    </xdr:from>
    <xdr:to>
      <xdr:col>7</xdr:col>
      <xdr:colOff>542925</xdr:colOff>
      <xdr:row>9</xdr:row>
      <xdr:rowOff>109538</xdr:rowOff>
    </xdr:to>
    <xdr:cxnSp macro="">
      <xdr:nvCxnSpPr>
        <xdr:cNvPr id="7" name="Straight Connector 6"/>
        <xdr:cNvCxnSpPr>
          <a:stCxn id="6" idx="6"/>
        </xdr:cNvCxnSpPr>
      </xdr:nvCxnSpPr>
      <xdr:spPr>
        <a:xfrm flipV="1">
          <a:off x="3495675" y="1838326"/>
          <a:ext cx="1504950" cy="366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9</xdr:row>
      <xdr:rowOff>109538</xdr:rowOff>
    </xdr:from>
    <xdr:to>
      <xdr:col>7</xdr:col>
      <xdr:colOff>552450</xdr:colOff>
      <xdr:row>9</xdr:row>
      <xdr:rowOff>114301</xdr:rowOff>
    </xdr:to>
    <xdr:cxnSp macro="">
      <xdr:nvCxnSpPr>
        <xdr:cNvPr id="8" name="Straight Connector 7"/>
        <xdr:cNvCxnSpPr>
          <a:stCxn id="6" idx="6"/>
        </xdr:cNvCxnSpPr>
      </xdr:nvCxnSpPr>
      <xdr:spPr>
        <a:xfrm>
          <a:off x="3495675" y="2205038"/>
          <a:ext cx="15144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338476</xdr:colOff>
      <xdr:row>9</xdr:row>
      <xdr:rowOff>146581</xdr:rowOff>
    </xdr:from>
    <xdr:to>
      <xdr:col>7</xdr:col>
      <xdr:colOff>571500</xdr:colOff>
      <xdr:row>11</xdr:row>
      <xdr:rowOff>95251</xdr:rowOff>
    </xdr:to>
    <xdr:cxnSp macro="">
      <xdr:nvCxnSpPr>
        <xdr:cNvPr id="9" name="Straight Connector 8"/>
        <xdr:cNvCxnSpPr>
          <a:stCxn id="6" idx="5"/>
        </xdr:cNvCxnSpPr>
      </xdr:nvCxnSpPr>
      <xdr:spPr>
        <a:xfrm>
          <a:off x="3481726" y="2242081"/>
          <a:ext cx="1547474" cy="329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15</xdr:row>
      <xdr:rowOff>57150</xdr:rowOff>
    </xdr:from>
    <xdr:to>
      <xdr:col>5</xdr:col>
      <xdr:colOff>352425</xdr:colOff>
      <xdr:row>15</xdr:row>
      <xdr:rowOff>161925</xdr:rowOff>
    </xdr:to>
    <xdr:sp macro="" textlink="">
      <xdr:nvSpPr>
        <xdr:cNvPr id="10" name="Oval 9"/>
        <xdr:cNvSpPr/>
      </xdr:nvSpPr>
      <xdr:spPr>
        <a:xfrm>
          <a:off x="3400425" y="3295650"/>
          <a:ext cx="95250" cy="1047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352425</xdr:colOff>
      <xdr:row>13</xdr:row>
      <xdr:rowOff>123826</xdr:rowOff>
    </xdr:from>
    <xdr:to>
      <xdr:col>7</xdr:col>
      <xdr:colOff>542925</xdr:colOff>
      <xdr:row>15</xdr:row>
      <xdr:rowOff>109538</xdr:rowOff>
    </xdr:to>
    <xdr:cxnSp macro="">
      <xdr:nvCxnSpPr>
        <xdr:cNvPr id="11" name="Straight Connector 10"/>
        <xdr:cNvCxnSpPr>
          <a:stCxn id="10" idx="6"/>
        </xdr:cNvCxnSpPr>
      </xdr:nvCxnSpPr>
      <xdr:spPr>
        <a:xfrm flipV="1">
          <a:off x="3495675" y="2981326"/>
          <a:ext cx="1504950" cy="366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15</xdr:row>
      <xdr:rowOff>109538</xdr:rowOff>
    </xdr:from>
    <xdr:to>
      <xdr:col>7</xdr:col>
      <xdr:colOff>552450</xdr:colOff>
      <xdr:row>15</xdr:row>
      <xdr:rowOff>114301</xdr:rowOff>
    </xdr:to>
    <xdr:cxnSp macro="">
      <xdr:nvCxnSpPr>
        <xdr:cNvPr id="12" name="Straight Connector 11"/>
        <xdr:cNvCxnSpPr>
          <a:stCxn id="10" idx="6"/>
        </xdr:cNvCxnSpPr>
      </xdr:nvCxnSpPr>
      <xdr:spPr>
        <a:xfrm>
          <a:off x="3495675" y="3348038"/>
          <a:ext cx="15144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338476</xdr:colOff>
      <xdr:row>15</xdr:row>
      <xdr:rowOff>146581</xdr:rowOff>
    </xdr:from>
    <xdr:to>
      <xdr:col>7</xdr:col>
      <xdr:colOff>571500</xdr:colOff>
      <xdr:row>17</xdr:row>
      <xdr:rowOff>95251</xdr:rowOff>
    </xdr:to>
    <xdr:cxnSp macro="">
      <xdr:nvCxnSpPr>
        <xdr:cNvPr id="13" name="Straight Connector 12"/>
        <xdr:cNvCxnSpPr>
          <a:stCxn id="10" idx="5"/>
        </xdr:cNvCxnSpPr>
      </xdr:nvCxnSpPr>
      <xdr:spPr>
        <a:xfrm>
          <a:off x="3481726" y="3385081"/>
          <a:ext cx="1547474" cy="329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9</xdr:row>
      <xdr:rowOff>66675</xdr:rowOff>
    </xdr:from>
    <xdr:to>
      <xdr:col>1</xdr:col>
      <xdr:colOff>257175</xdr:colOff>
      <xdr:row>9</xdr:row>
      <xdr:rowOff>161925</xdr:rowOff>
    </xdr:to>
    <xdr:sp macro="" textlink="">
      <xdr:nvSpPr>
        <xdr:cNvPr id="14" name="Rectangle 13"/>
        <xdr:cNvSpPr/>
      </xdr:nvSpPr>
      <xdr:spPr>
        <a:xfrm>
          <a:off x="885825" y="2162175"/>
          <a:ext cx="76200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257175</xdr:colOff>
      <xdr:row>9</xdr:row>
      <xdr:rowOff>114300</xdr:rowOff>
    </xdr:from>
    <xdr:to>
      <xdr:col>5</xdr:col>
      <xdr:colOff>266700</xdr:colOff>
      <xdr:row>15</xdr:row>
      <xdr:rowOff>104775</xdr:rowOff>
    </xdr:to>
    <xdr:cxnSp macro="">
      <xdr:nvCxnSpPr>
        <xdr:cNvPr id="15" name="Straight Connector 14"/>
        <xdr:cNvCxnSpPr>
          <a:stCxn id="14" idx="3"/>
        </xdr:cNvCxnSpPr>
      </xdr:nvCxnSpPr>
      <xdr:spPr>
        <a:xfrm>
          <a:off x="962025" y="2209800"/>
          <a:ext cx="2447925" cy="1133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9</xdr:row>
      <xdr:rowOff>95250</xdr:rowOff>
    </xdr:from>
    <xdr:to>
      <xdr:col>5</xdr:col>
      <xdr:colOff>266700</xdr:colOff>
      <xdr:row>9</xdr:row>
      <xdr:rowOff>114300</xdr:rowOff>
    </xdr:to>
    <xdr:cxnSp macro="">
      <xdr:nvCxnSpPr>
        <xdr:cNvPr id="16" name="Straight Connector 15"/>
        <xdr:cNvCxnSpPr>
          <a:stCxn id="14" idx="3"/>
        </xdr:cNvCxnSpPr>
      </xdr:nvCxnSpPr>
      <xdr:spPr>
        <a:xfrm flipV="1">
          <a:off x="962025" y="2190750"/>
          <a:ext cx="244792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3</xdr:row>
      <xdr:rowOff>114301</xdr:rowOff>
    </xdr:from>
    <xdr:to>
      <xdr:col>5</xdr:col>
      <xdr:colOff>266700</xdr:colOff>
      <xdr:row>9</xdr:row>
      <xdr:rowOff>114300</xdr:rowOff>
    </xdr:to>
    <xdr:cxnSp macro="">
      <xdr:nvCxnSpPr>
        <xdr:cNvPr id="17" name="Straight Connector 16"/>
        <xdr:cNvCxnSpPr>
          <a:stCxn id="14" idx="3"/>
        </xdr:cNvCxnSpPr>
      </xdr:nvCxnSpPr>
      <xdr:spPr>
        <a:xfrm flipV="1">
          <a:off x="962025" y="1066801"/>
          <a:ext cx="2447925" cy="11429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17</xdr:row>
      <xdr:rowOff>0</xdr:rowOff>
    </xdr:from>
    <xdr:to>
      <xdr:col>5</xdr:col>
      <xdr:colOff>619125</xdr:colOff>
      <xdr:row>20</xdr:row>
      <xdr:rowOff>95250</xdr:rowOff>
    </xdr:to>
    <xdr:sp macro="" textlink="">
      <xdr:nvSpPr>
        <xdr:cNvPr id="19" name="TextBox 18"/>
        <xdr:cNvSpPr txBox="1"/>
      </xdr:nvSpPr>
      <xdr:spPr>
        <a:xfrm>
          <a:off x="76200" y="3619500"/>
          <a:ext cx="335280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Two-Way Data Table can be used to solve for the break even probability for Rise to compare</a:t>
          </a:r>
          <a:r>
            <a:rPr lang="en-US" sz="1100" baseline="0"/>
            <a:t> 1-yr to 3-yr.</a:t>
          </a:r>
          <a:endParaRPr lang="en-US" sz="1100"/>
        </a:p>
      </xdr:txBody>
    </xdr:sp>
    <xdr:clientData/>
  </xdr:twoCellAnchor>
  <xdr:twoCellAnchor editAs="oneCell">
    <xdr:from>
      <xdr:col>20</xdr:col>
      <xdr:colOff>152400</xdr:colOff>
      <xdr:row>0</xdr:row>
      <xdr:rowOff>0</xdr:rowOff>
    </xdr:from>
    <xdr:to>
      <xdr:col>23</xdr:col>
      <xdr:colOff>438150</xdr:colOff>
      <xdr:row>1</xdr:row>
      <xdr:rowOff>180975</xdr:rowOff>
    </xdr:to>
    <xdr:pic>
      <xdr:nvPicPr>
        <xdr:cNvPr id="20" name="Picture 1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2308" b="38752"/>
        <a:stretch/>
      </xdr:blipFill>
      <xdr:spPr>
        <a:xfrm>
          <a:off x="10315575" y="0"/>
          <a:ext cx="1724025" cy="752475"/>
        </a:xfrm>
        <a:prstGeom prst="rect">
          <a:avLst/>
        </a:prstGeom>
      </xdr:spPr>
    </xdr:pic>
    <xdr:clientData/>
  </xdr:twoCellAnchor>
  <xdr:twoCellAnchor>
    <xdr:from>
      <xdr:col>19</xdr:col>
      <xdr:colOff>266700</xdr:colOff>
      <xdr:row>0</xdr:row>
      <xdr:rowOff>476250</xdr:rowOff>
    </xdr:from>
    <xdr:to>
      <xdr:col>22</xdr:col>
      <xdr:colOff>219075</xdr:colOff>
      <xdr:row>0</xdr:row>
      <xdr:rowOff>533400</xdr:rowOff>
    </xdr:to>
    <xdr:cxnSp macro="">
      <xdr:nvCxnSpPr>
        <xdr:cNvPr id="22" name="Straight Arrow Connector 21"/>
        <xdr:cNvCxnSpPr/>
      </xdr:nvCxnSpPr>
      <xdr:spPr>
        <a:xfrm>
          <a:off x="9944100" y="476250"/>
          <a:ext cx="1400175" cy="57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95250</xdr:rowOff>
    </xdr:from>
    <xdr:to>
      <xdr:col>7</xdr:col>
      <xdr:colOff>28575</xdr:colOff>
      <xdr:row>31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8</xdr:row>
      <xdr:rowOff>76200</xdr:rowOff>
    </xdr:from>
    <xdr:to>
      <xdr:col>4</xdr:col>
      <xdr:colOff>171450</xdr:colOff>
      <xdr:row>8</xdr:row>
      <xdr:rowOff>171450</xdr:rowOff>
    </xdr:to>
    <xdr:sp macro="" textlink="">
      <xdr:nvSpPr>
        <xdr:cNvPr id="3" name="Oval 2"/>
        <xdr:cNvSpPr/>
      </xdr:nvSpPr>
      <xdr:spPr>
        <a:xfrm>
          <a:off x="3200400" y="1600200"/>
          <a:ext cx="85725" cy="952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171450</xdr:colOff>
      <xdr:row>7</xdr:row>
      <xdr:rowOff>114300</xdr:rowOff>
    </xdr:from>
    <xdr:to>
      <xdr:col>4</xdr:col>
      <xdr:colOff>838200</xdr:colOff>
      <xdr:row>8</xdr:row>
      <xdr:rowOff>123825</xdr:rowOff>
    </xdr:to>
    <xdr:cxnSp macro="">
      <xdr:nvCxnSpPr>
        <xdr:cNvPr id="5" name="Straight Connector 4"/>
        <xdr:cNvCxnSpPr>
          <a:stCxn id="3" idx="6"/>
        </xdr:cNvCxnSpPr>
      </xdr:nvCxnSpPr>
      <xdr:spPr>
        <a:xfrm flipV="1">
          <a:off x="3286125" y="1447800"/>
          <a:ext cx="666750" cy="200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8</xdr:row>
      <xdr:rowOff>123825</xdr:rowOff>
    </xdr:from>
    <xdr:to>
      <xdr:col>4</xdr:col>
      <xdr:colOff>838200</xdr:colOff>
      <xdr:row>9</xdr:row>
      <xdr:rowOff>114300</xdr:rowOff>
    </xdr:to>
    <xdr:cxnSp macro="">
      <xdr:nvCxnSpPr>
        <xdr:cNvPr id="6" name="Straight Connector 5"/>
        <xdr:cNvCxnSpPr>
          <a:stCxn id="3" idx="6"/>
        </xdr:cNvCxnSpPr>
      </xdr:nvCxnSpPr>
      <xdr:spPr>
        <a:xfrm>
          <a:off x="3286125" y="1647825"/>
          <a:ext cx="666750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10</xdr:row>
      <xdr:rowOff>47625</xdr:rowOff>
    </xdr:from>
    <xdr:to>
      <xdr:col>2</xdr:col>
      <xdr:colOff>323850</xdr:colOff>
      <xdr:row>10</xdr:row>
      <xdr:rowOff>133350</xdr:rowOff>
    </xdr:to>
    <xdr:sp macro="" textlink="">
      <xdr:nvSpPr>
        <xdr:cNvPr id="9" name="Rectangle 8"/>
        <xdr:cNvSpPr/>
      </xdr:nvSpPr>
      <xdr:spPr>
        <a:xfrm>
          <a:off x="1704975" y="1952625"/>
          <a:ext cx="133350" cy="85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323850</xdr:colOff>
      <xdr:row>8</xdr:row>
      <xdr:rowOff>152401</xdr:rowOff>
    </xdr:from>
    <xdr:to>
      <xdr:col>4</xdr:col>
      <xdr:colOff>104775</xdr:colOff>
      <xdr:row>10</xdr:row>
      <xdr:rowOff>90488</xdr:rowOff>
    </xdr:to>
    <xdr:cxnSp macro="">
      <xdr:nvCxnSpPr>
        <xdr:cNvPr id="10" name="Straight Connector 9"/>
        <xdr:cNvCxnSpPr>
          <a:stCxn id="9" idx="3"/>
        </xdr:cNvCxnSpPr>
      </xdr:nvCxnSpPr>
      <xdr:spPr>
        <a:xfrm flipV="1">
          <a:off x="1838325" y="1676401"/>
          <a:ext cx="1381125" cy="3190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12</xdr:row>
      <xdr:rowOff>85726</xdr:rowOff>
    </xdr:from>
    <xdr:to>
      <xdr:col>5</xdr:col>
      <xdr:colOff>0</xdr:colOff>
      <xdr:row>12</xdr:row>
      <xdr:rowOff>95250</xdr:rowOff>
    </xdr:to>
    <xdr:cxnSp macro="">
      <xdr:nvCxnSpPr>
        <xdr:cNvPr id="11" name="Straight Connector 10"/>
        <xdr:cNvCxnSpPr/>
      </xdr:nvCxnSpPr>
      <xdr:spPr>
        <a:xfrm flipV="1">
          <a:off x="2419350" y="2371726"/>
          <a:ext cx="154305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10</xdr:row>
      <xdr:rowOff>90488</xdr:rowOff>
    </xdr:from>
    <xdr:to>
      <xdr:col>3</xdr:col>
      <xdr:colOff>171450</xdr:colOff>
      <xdr:row>12</xdr:row>
      <xdr:rowOff>85726</xdr:rowOff>
    </xdr:to>
    <xdr:cxnSp macro="">
      <xdr:nvCxnSpPr>
        <xdr:cNvPr id="12" name="Straight Connector 11"/>
        <xdr:cNvCxnSpPr>
          <a:stCxn id="9" idx="3"/>
        </xdr:cNvCxnSpPr>
      </xdr:nvCxnSpPr>
      <xdr:spPr>
        <a:xfrm>
          <a:off x="1838325" y="1995488"/>
          <a:ext cx="600075" cy="3762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13</xdr:row>
      <xdr:rowOff>9524</xdr:rowOff>
    </xdr:from>
    <xdr:to>
      <xdr:col>9</xdr:col>
      <xdr:colOff>57150</xdr:colOff>
      <xdr:row>17</xdr:row>
      <xdr:rowOff>76199</xdr:rowOff>
    </xdr:to>
    <xdr:sp macro="" textlink="">
      <xdr:nvSpPr>
        <xdr:cNvPr id="16" name="TextBox 15"/>
        <xdr:cNvSpPr txBox="1"/>
      </xdr:nvSpPr>
      <xdr:spPr>
        <a:xfrm>
          <a:off x="114300" y="2486024"/>
          <a:ext cx="681990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Values in the above table obtained</a:t>
          </a:r>
          <a:r>
            <a:rPr lang="en-US" sz="1400" baseline="0"/>
            <a:t> by putting each of the payoff values (1000, 840, 600, 400, -500 &amp; -900) in as Certainty Equivalent and obtaining the probability value for which the decision maker would be indifferent between the two.</a:t>
          </a:r>
          <a:endParaRPr lang="en-US" sz="14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0.13065</cdr:x>
      <cdr:y>0.27431</cdr:y>
    </cdr:from>
    <cdr:to>
      <cdr:x>0.86432</cdr:x>
      <cdr:y>0.79167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742950" y="752487"/>
          <a:ext cx="4171941" cy="141921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0.69849</cdr:x>
      <cdr:y>0.36111</cdr:y>
    </cdr:from>
    <cdr:to>
      <cdr:x>0.92462</cdr:x>
      <cdr:y>0.44792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71925" y="990599"/>
          <a:ext cx="12858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Risk-neutral utility</a:t>
          </a:r>
        </a:p>
      </cdr:txBody>
    </cdr:sp>
  </cdr:relSizeAnchor>
  <cdr:relSizeAnchor xmlns:cdr="http://schemas.openxmlformats.org/drawingml/2006/chartDrawing">
    <cdr:from>
      <cdr:x>0.0804</cdr:x>
      <cdr:y>0.39236</cdr:y>
    </cdr:from>
    <cdr:to>
      <cdr:x>0.36013</cdr:x>
      <cdr:y>0.48611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57200" y="1076325"/>
          <a:ext cx="15906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0.06868</cdr:x>
      <cdr:y>0.37153</cdr:y>
    </cdr:from>
    <cdr:to>
      <cdr:x>0.39196</cdr:x>
      <cdr:y>0.49306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0525" y="1019175"/>
          <a:ext cx="18383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0.1273</cdr:x>
      <cdr:y>0.36806</cdr:y>
    </cdr:from>
    <cdr:to>
      <cdr:x>0.41374</cdr:x>
      <cdr:y>0.47917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23901" y="1009650"/>
          <a:ext cx="1628774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60000"/>
                  <a:lumOff val="40000"/>
                </a:schemeClr>
              </a:solidFill>
            </a:rPr>
            <a:t>Risk-Averse utility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138906</xdr:colOff>
      <xdr:row>9</xdr:row>
      <xdr:rowOff>41275</xdr:rowOff>
    </xdr:from>
    <xdr:to>
      <xdr:col>7</xdr:col>
      <xdr:colOff>51593</xdr:colOff>
      <xdr:row>23</xdr:row>
      <xdr:rowOff>117475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57150</xdr:rowOff>
    </xdr:from>
    <xdr:to>
      <xdr:col>4</xdr:col>
      <xdr:colOff>352425</xdr:colOff>
      <xdr:row>3</xdr:row>
      <xdr:rowOff>161925</xdr:rowOff>
    </xdr:to>
    <xdr:sp macro="" textlink="">
      <xdr:nvSpPr>
        <xdr:cNvPr id="2" name="Oval 1"/>
        <xdr:cNvSpPr/>
      </xdr:nvSpPr>
      <xdr:spPr>
        <a:xfrm>
          <a:off x="3400425" y="1009650"/>
          <a:ext cx="95250" cy="1047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352425</xdr:colOff>
      <xdr:row>1</xdr:row>
      <xdr:rowOff>123826</xdr:rowOff>
    </xdr:from>
    <xdr:to>
      <xdr:col>6</xdr:col>
      <xdr:colOff>542925</xdr:colOff>
      <xdr:row>3</xdr:row>
      <xdr:rowOff>109538</xdr:rowOff>
    </xdr:to>
    <xdr:cxnSp macro="">
      <xdr:nvCxnSpPr>
        <xdr:cNvPr id="3" name="Straight Connector 2"/>
        <xdr:cNvCxnSpPr>
          <a:stCxn id="2" idx="6"/>
        </xdr:cNvCxnSpPr>
      </xdr:nvCxnSpPr>
      <xdr:spPr>
        <a:xfrm flipV="1">
          <a:off x="3495675" y="695326"/>
          <a:ext cx="1504950" cy="366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3</xdr:row>
      <xdr:rowOff>109538</xdr:rowOff>
    </xdr:from>
    <xdr:to>
      <xdr:col>6</xdr:col>
      <xdr:colOff>552450</xdr:colOff>
      <xdr:row>3</xdr:row>
      <xdr:rowOff>114301</xdr:rowOff>
    </xdr:to>
    <xdr:cxnSp macro="">
      <xdr:nvCxnSpPr>
        <xdr:cNvPr id="4" name="Straight Connector 3"/>
        <xdr:cNvCxnSpPr>
          <a:stCxn id="2" idx="6"/>
        </xdr:cNvCxnSpPr>
      </xdr:nvCxnSpPr>
      <xdr:spPr>
        <a:xfrm>
          <a:off x="3495675" y="1062038"/>
          <a:ext cx="15144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338476</xdr:colOff>
      <xdr:row>3</xdr:row>
      <xdr:rowOff>146581</xdr:rowOff>
    </xdr:from>
    <xdr:to>
      <xdr:col>6</xdr:col>
      <xdr:colOff>571500</xdr:colOff>
      <xdr:row>5</xdr:row>
      <xdr:rowOff>95251</xdr:rowOff>
    </xdr:to>
    <xdr:cxnSp macro="">
      <xdr:nvCxnSpPr>
        <xdr:cNvPr id="5" name="Straight Connector 4"/>
        <xdr:cNvCxnSpPr>
          <a:stCxn id="2" idx="5"/>
        </xdr:cNvCxnSpPr>
      </xdr:nvCxnSpPr>
      <xdr:spPr>
        <a:xfrm>
          <a:off x="3481726" y="1099081"/>
          <a:ext cx="1547474" cy="329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257175</xdr:colOff>
      <xdr:row>9</xdr:row>
      <xdr:rowOff>57150</xdr:rowOff>
    </xdr:from>
    <xdr:to>
      <xdr:col>4</xdr:col>
      <xdr:colOff>352425</xdr:colOff>
      <xdr:row>9</xdr:row>
      <xdr:rowOff>161925</xdr:rowOff>
    </xdr:to>
    <xdr:sp macro="" textlink="">
      <xdr:nvSpPr>
        <xdr:cNvPr id="6" name="Oval 5"/>
        <xdr:cNvSpPr/>
      </xdr:nvSpPr>
      <xdr:spPr>
        <a:xfrm>
          <a:off x="3400425" y="2152650"/>
          <a:ext cx="95250" cy="1047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352425</xdr:colOff>
      <xdr:row>7</xdr:row>
      <xdr:rowOff>123826</xdr:rowOff>
    </xdr:from>
    <xdr:to>
      <xdr:col>6</xdr:col>
      <xdr:colOff>542925</xdr:colOff>
      <xdr:row>9</xdr:row>
      <xdr:rowOff>109538</xdr:rowOff>
    </xdr:to>
    <xdr:cxnSp macro="">
      <xdr:nvCxnSpPr>
        <xdr:cNvPr id="7" name="Straight Connector 6"/>
        <xdr:cNvCxnSpPr>
          <a:stCxn id="6" idx="6"/>
        </xdr:cNvCxnSpPr>
      </xdr:nvCxnSpPr>
      <xdr:spPr>
        <a:xfrm flipV="1">
          <a:off x="3495675" y="1838326"/>
          <a:ext cx="1504950" cy="366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9</xdr:row>
      <xdr:rowOff>109538</xdr:rowOff>
    </xdr:from>
    <xdr:to>
      <xdr:col>6</xdr:col>
      <xdr:colOff>552450</xdr:colOff>
      <xdr:row>9</xdr:row>
      <xdr:rowOff>114301</xdr:rowOff>
    </xdr:to>
    <xdr:cxnSp macro="">
      <xdr:nvCxnSpPr>
        <xdr:cNvPr id="8" name="Straight Connector 7"/>
        <xdr:cNvCxnSpPr>
          <a:stCxn id="6" idx="6"/>
        </xdr:cNvCxnSpPr>
      </xdr:nvCxnSpPr>
      <xdr:spPr>
        <a:xfrm>
          <a:off x="3495675" y="2205038"/>
          <a:ext cx="15144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338476</xdr:colOff>
      <xdr:row>9</xdr:row>
      <xdr:rowOff>146581</xdr:rowOff>
    </xdr:from>
    <xdr:to>
      <xdr:col>6</xdr:col>
      <xdr:colOff>571500</xdr:colOff>
      <xdr:row>11</xdr:row>
      <xdr:rowOff>95251</xdr:rowOff>
    </xdr:to>
    <xdr:cxnSp macro="">
      <xdr:nvCxnSpPr>
        <xdr:cNvPr id="9" name="Straight Connector 8"/>
        <xdr:cNvCxnSpPr>
          <a:stCxn id="6" idx="5"/>
        </xdr:cNvCxnSpPr>
      </xdr:nvCxnSpPr>
      <xdr:spPr>
        <a:xfrm>
          <a:off x="3481726" y="2242081"/>
          <a:ext cx="1547474" cy="329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257175</xdr:colOff>
      <xdr:row>15</xdr:row>
      <xdr:rowOff>57150</xdr:rowOff>
    </xdr:from>
    <xdr:to>
      <xdr:col>4</xdr:col>
      <xdr:colOff>352425</xdr:colOff>
      <xdr:row>15</xdr:row>
      <xdr:rowOff>161925</xdr:rowOff>
    </xdr:to>
    <xdr:sp macro="" textlink="">
      <xdr:nvSpPr>
        <xdr:cNvPr id="10" name="Oval 9"/>
        <xdr:cNvSpPr/>
      </xdr:nvSpPr>
      <xdr:spPr>
        <a:xfrm>
          <a:off x="3400425" y="3295650"/>
          <a:ext cx="95250" cy="1047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352425</xdr:colOff>
      <xdr:row>13</xdr:row>
      <xdr:rowOff>123826</xdr:rowOff>
    </xdr:from>
    <xdr:to>
      <xdr:col>6</xdr:col>
      <xdr:colOff>542925</xdr:colOff>
      <xdr:row>15</xdr:row>
      <xdr:rowOff>109538</xdr:rowOff>
    </xdr:to>
    <xdr:cxnSp macro="">
      <xdr:nvCxnSpPr>
        <xdr:cNvPr id="11" name="Straight Connector 10"/>
        <xdr:cNvCxnSpPr>
          <a:stCxn id="10" idx="6"/>
        </xdr:cNvCxnSpPr>
      </xdr:nvCxnSpPr>
      <xdr:spPr>
        <a:xfrm flipV="1">
          <a:off x="3495675" y="2981326"/>
          <a:ext cx="1504950" cy="366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15</xdr:row>
      <xdr:rowOff>109538</xdr:rowOff>
    </xdr:from>
    <xdr:to>
      <xdr:col>6</xdr:col>
      <xdr:colOff>552450</xdr:colOff>
      <xdr:row>15</xdr:row>
      <xdr:rowOff>114301</xdr:rowOff>
    </xdr:to>
    <xdr:cxnSp macro="">
      <xdr:nvCxnSpPr>
        <xdr:cNvPr id="12" name="Straight Connector 11"/>
        <xdr:cNvCxnSpPr>
          <a:stCxn id="10" idx="6"/>
        </xdr:cNvCxnSpPr>
      </xdr:nvCxnSpPr>
      <xdr:spPr>
        <a:xfrm>
          <a:off x="3495675" y="3348038"/>
          <a:ext cx="15144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338476</xdr:colOff>
      <xdr:row>15</xdr:row>
      <xdr:rowOff>146581</xdr:rowOff>
    </xdr:from>
    <xdr:to>
      <xdr:col>6</xdr:col>
      <xdr:colOff>571500</xdr:colOff>
      <xdr:row>17</xdr:row>
      <xdr:rowOff>95251</xdr:rowOff>
    </xdr:to>
    <xdr:cxnSp macro="">
      <xdr:nvCxnSpPr>
        <xdr:cNvPr id="13" name="Straight Connector 12"/>
        <xdr:cNvCxnSpPr>
          <a:stCxn id="10" idx="5"/>
        </xdr:cNvCxnSpPr>
      </xdr:nvCxnSpPr>
      <xdr:spPr>
        <a:xfrm>
          <a:off x="3481726" y="3385081"/>
          <a:ext cx="1547474" cy="329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9</xdr:row>
      <xdr:rowOff>66675</xdr:rowOff>
    </xdr:from>
    <xdr:to>
      <xdr:col>1</xdr:col>
      <xdr:colOff>257175</xdr:colOff>
      <xdr:row>9</xdr:row>
      <xdr:rowOff>161925</xdr:rowOff>
    </xdr:to>
    <xdr:sp macro="" textlink="">
      <xdr:nvSpPr>
        <xdr:cNvPr id="14" name="Rectangle 13"/>
        <xdr:cNvSpPr/>
      </xdr:nvSpPr>
      <xdr:spPr>
        <a:xfrm>
          <a:off x="885825" y="2162175"/>
          <a:ext cx="76200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257175</xdr:colOff>
      <xdr:row>9</xdr:row>
      <xdr:rowOff>114300</xdr:rowOff>
    </xdr:from>
    <xdr:to>
      <xdr:col>4</xdr:col>
      <xdr:colOff>266700</xdr:colOff>
      <xdr:row>15</xdr:row>
      <xdr:rowOff>104775</xdr:rowOff>
    </xdr:to>
    <xdr:cxnSp macro="">
      <xdr:nvCxnSpPr>
        <xdr:cNvPr id="15" name="Straight Connector 14"/>
        <xdr:cNvCxnSpPr>
          <a:stCxn id="14" idx="3"/>
        </xdr:cNvCxnSpPr>
      </xdr:nvCxnSpPr>
      <xdr:spPr>
        <a:xfrm>
          <a:off x="962025" y="2209800"/>
          <a:ext cx="2447925" cy="1133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9</xdr:row>
      <xdr:rowOff>95250</xdr:rowOff>
    </xdr:from>
    <xdr:to>
      <xdr:col>4</xdr:col>
      <xdr:colOff>266700</xdr:colOff>
      <xdr:row>9</xdr:row>
      <xdr:rowOff>114300</xdr:rowOff>
    </xdr:to>
    <xdr:cxnSp macro="">
      <xdr:nvCxnSpPr>
        <xdr:cNvPr id="16" name="Straight Connector 15"/>
        <xdr:cNvCxnSpPr>
          <a:stCxn id="14" idx="3"/>
        </xdr:cNvCxnSpPr>
      </xdr:nvCxnSpPr>
      <xdr:spPr>
        <a:xfrm flipV="1">
          <a:off x="962025" y="2190750"/>
          <a:ext cx="244792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3</xdr:row>
      <xdr:rowOff>114301</xdr:rowOff>
    </xdr:from>
    <xdr:to>
      <xdr:col>4</xdr:col>
      <xdr:colOff>266700</xdr:colOff>
      <xdr:row>9</xdr:row>
      <xdr:rowOff>114300</xdr:rowOff>
    </xdr:to>
    <xdr:cxnSp macro="">
      <xdr:nvCxnSpPr>
        <xdr:cNvPr id="17" name="Straight Connector 16"/>
        <xdr:cNvCxnSpPr>
          <a:stCxn id="14" idx="3"/>
        </xdr:cNvCxnSpPr>
      </xdr:nvCxnSpPr>
      <xdr:spPr>
        <a:xfrm flipV="1">
          <a:off x="962025" y="1066801"/>
          <a:ext cx="2447925" cy="11429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10</xdr:row>
      <xdr:rowOff>180975</xdr:rowOff>
    </xdr:from>
    <xdr:to>
      <xdr:col>2</xdr:col>
      <xdr:colOff>9525</xdr:colOff>
      <xdr:row>18</xdr:row>
      <xdr:rowOff>171450</xdr:rowOff>
    </xdr:to>
    <xdr:sp macro="" textlink="">
      <xdr:nvSpPr>
        <xdr:cNvPr id="18" name="TextBox 17"/>
        <xdr:cNvSpPr txBox="1"/>
      </xdr:nvSpPr>
      <xdr:spPr>
        <a:xfrm>
          <a:off x="114300" y="2276475"/>
          <a:ext cx="1209675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Stock Fund has highest</a:t>
          </a:r>
          <a:r>
            <a:rPr lang="en-US" sz="1100" baseline="0"/>
            <a:t> Expected Return using .35, .3 &amp; .35 as probabilities.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57150</xdr:rowOff>
    </xdr:from>
    <xdr:to>
      <xdr:col>4</xdr:col>
      <xdr:colOff>352425</xdr:colOff>
      <xdr:row>3</xdr:row>
      <xdr:rowOff>161925</xdr:rowOff>
    </xdr:to>
    <xdr:sp macro="" textlink="">
      <xdr:nvSpPr>
        <xdr:cNvPr id="2" name="Oval 1"/>
        <xdr:cNvSpPr/>
      </xdr:nvSpPr>
      <xdr:spPr>
        <a:xfrm>
          <a:off x="3400425" y="1009650"/>
          <a:ext cx="95250" cy="1047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352425</xdr:colOff>
      <xdr:row>1</xdr:row>
      <xdr:rowOff>123826</xdr:rowOff>
    </xdr:from>
    <xdr:to>
      <xdr:col>6</xdr:col>
      <xdr:colOff>542925</xdr:colOff>
      <xdr:row>3</xdr:row>
      <xdr:rowOff>109538</xdr:rowOff>
    </xdr:to>
    <xdr:cxnSp macro="">
      <xdr:nvCxnSpPr>
        <xdr:cNvPr id="3" name="Straight Connector 2"/>
        <xdr:cNvCxnSpPr>
          <a:stCxn id="2" idx="6"/>
        </xdr:cNvCxnSpPr>
      </xdr:nvCxnSpPr>
      <xdr:spPr>
        <a:xfrm flipV="1">
          <a:off x="3495675" y="695326"/>
          <a:ext cx="1504950" cy="366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3</xdr:row>
      <xdr:rowOff>109538</xdr:rowOff>
    </xdr:from>
    <xdr:to>
      <xdr:col>6</xdr:col>
      <xdr:colOff>552450</xdr:colOff>
      <xdr:row>3</xdr:row>
      <xdr:rowOff>114301</xdr:rowOff>
    </xdr:to>
    <xdr:cxnSp macro="">
      <xdr:nvCxnSpPr>
        <xdr:cNvPr id="4" name="Straight Connector 3"/>
        <xdr:cNvCxnSpPr>
          <a:stCxn id="2" idx="6"/>
        </xdr:cNvCxnSpPr>
      </xdr:nvCxnSpPr>
      <xdr:spPr>
        <a:xfrm>
          <a:off x="3495675" y="1062038"/>
          <a:ext cx="15144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338476</xdr:colOff>
      <xdr:row>3</xdr:row>
      <xdr:rowOff>146581</xdr:rowOff>
    </xdr:from>
    <xdr:to>
      <xdr:col>6</xdr:col>
      <xdr:colOff>571500</xdr:colOff>
      <xdr:row>5</xdr:row>
      <xdr:rowOff>95251</xdr:rowOff>
    </xdr:to>
    <xdr:cxnSp macro="">
      <xdr:nvCxnSpPr>
        <xdr:cNvPr id="5" name="Straight Connector 4"/>
        <xdr:cNvCxnSpPr>
          <a:stCxn id="2" idx="5"/>
        </xdr:cNvCxnSpPr>
      </xdr:nvCxnSpPr>
      <xdr:spPr>
        <a:xfrm>
          <a:off x="3481726" y="1099081"/>
          <a:ext cx="1547474" cy="329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257175</xdr:colOff>
      <xdr:row>9</xdr:row>
      <xdr:rowOff>57150</xdr:rowOff>
    </xdr:from>
    <xdr:to>
      <xdr:col>4</xdr:col>
      <xdr:colOff>352425</xdr:colOff>
      <xdr:row>9</xdr:row>
      <xdr:rowOff>161925</xdr:rowOff>
    </xdr:to>
    <xdr:sp macro="" textlink="">
      <xdr:nvSpPr>
        <xdr:cNvPr id="6" name="Oval 5"/>
        <xdr:cNvSpPr/>
      </xdr:nvSpPr>
      <xdr:spPr>
        <a:xfrm>
          <a:off x="3400425" y="2152650"/>
          <a:ext cx="95250" cy="1047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352425</xdr:colOff>
      <xdr:row>7</xdr:row>
      <xdr:rowOff>123826</xdr:rowOff>
    </xdr:from>
    <xdr:to>
      <xdr:col>6</xdr:col>
      <xdr:colOff>542925</xdr:colOff>
      <xdr:row>9</xdr:row>
      <xdr:rowOff>109538</xdr:rowOff>
    </xdr:to>
    <xdr:cxnSp macro="">
      <xdr:nvCxnSpPr>
        <xdr:cNvPr id="7" name="Straight Connector 6"/>
        <xdr:cNvCxnSpPr>
          <a:stCxn id="6" idx="6"/>
        </xdr:cNvCxnSpPr>
      </xdr:nvCxnSpPr>
      <xdr:spPr>
        <a:xfrm flipV="1">
          <a:off x="3495675" y="1838326"/>
          <a:ext cx="1504950" cy="366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9</xdr:row>
      <xdr:rowOff>109538</xdr:rowOff>
    </xdr:from>
    <xdr:to>
      <xdr:col>6</xdr:col>
      <xdr:colOff>552450</xdr:colOff>
      <xdr:row>9</xdr:row>
      <xdr:rowOff>114301</xdr:rowOff>
    </xdr:to>
    <xdr:cxnSp macro="">
      <xdr:nvCxnSpPr>
        <xdr:cNvPr id="8" name="Straight Connector 7"/>
        <xdr:cNvCxnSpPr>
          <a:stCxn id="6" idx="6"/>
        </xdr:cNvCxnSpPr>
      </xdr:nvCxnSpPr>
      <xdr:spPr>
        <a:xfrm>
          <a:off x="3495675" y="2205038"/>
          <a:ext cx="15144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338476</xdr:colOff>
      <xdr:row>9</xdr:row>
      <xdr:rowOff>146581</xdr:rowOff>
    </xdr:from>
    <xdr:to>
      <xdr:col>6</xdr:col>
      <xdr:colOff>571500</xdr:colOff>
      <xdr:row>11</xdr:row>
      <xdr:rowOff>95251</xdr:rowOff>
    </xdr:to>
    <xdr:cxnSp macro="">
      <xdr:nvCxnSpPr>
        <xdr:cNvPr id="9" name="Straight Connector 8"/>
        <xdr:cNvCxnSpPr>
          <a:stCxn id="6" idx="5"/>
        </xdr:cNvCxnSpPr>
      </xdr:nvCxnSpPr>
      <xdr:spPr>
        <a:xfrm>
          <a:off x="3481726" y="2242081"/>
          <a:ext cx="1547474" cy="329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257175</xdr:colOff>
      <xdr:row>15</xdr:row>
      <xdr:rowOff>57150</xdr:rowOff>
    </xdr:from>
    <xdr:to>
      <xdr:col>4</xdr:col>
      <xdr:colOff>352425</xdr:colOff>
      <xdr:row>15</xdr:row>
      <xdr:rowOff>161925</xdr:rowOff>
    </xdr:to>
    <xdr:sp macro="" textlink="">
      <xdr:nvSpPr>
        <xdr:cNvPr id="10" name="Oval 9"/>
        <xdr:cNvSpPr/>
      </xdr:nvSpPr>
      <xdr:spPr>
        <a:xfrm>
          <a:off x="3400425" y="3295650"/>
          <a:ext cx="95250" cy="1047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352425</xdr:colOff>
      <xdr:row>13</xdr:row>
      <xdr:rowOff>123826</xdr:rowOff>
    </xdr:from>
    <xdr:to>
      <xdr:col>6</xdr:col>
      <xdr:colOff>542925</xdr:colOff>
      <xdr:row>15</xdr:row>
      <xdr:rowOff>109538</xdr:rowOff>
    </xdr:to>
    <xdr:cxnSp macro="">
      <xdr:nvCxnSpPr>
        <xdr:cNvPr id="11" name="Straight Connector 10"/>
        <xdr:cNvCxnSpPr>
          <a:stCxn id="10" idx="6"/>
        </xdr:cNvCxnSpPr>
      </xdr:nvCxnSpPr>
      <xdr:spPr>
        <a:xfrm flipV="1">
          <a:off x="3495675" y="2981326"/>
          <a:ext cx="1504950" cy="366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15</xdr:row>
      <xdr:rowOff>109538</xdr:rowOff>
    </xdr:from>
    <xdr:to>
      <xdr:col>6</xdr:col>
      <xdr:colOff>552450</xdr:colOff>
      <xdr:row>15</xdr:row>
      <xdr:rowOff>114301</xdr:rowOff>
    </xdr:to>
    <xdr:cxnSp macro="">
      <xdr:nvCxnSpPr>
        <xdr:cNvPr id="12" name="Straight Connector 11"/>
        <xdr:cNvCxnSpPr>
          <a:stCxn id="10" idx="6"/>
        </xdr:cNvCxnSpPr>
      </xdr:nvCxnSpPr>
      <xdr:spPr>
        <a:xfrm>
          <a:off x="3495675" y="3348038"/>
          <a:ext cx="15144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338476</xdr:colOff>
      <xdr:row>15</xdr:row>
      <xdr:rowOff>146581</xdr:rowOff>
    </xdr:from>
    <xdr:to>
      <xdr:col>6</xdr:col>
      <xdr:colOff>571500</xdr:colOff>
      <xdr:row>17</xdr:row>
      <xdr:rowOff>95251</xdr:rowOff>
    </xdr:to>
    <xdr:cxnSp macro="">
      <xdr:nvCxnSpPr>
        <xdr:cNvPr id="13" name="Straight Connector 12"/>
        <xdr:cNvCxnSpPr>
          <a:stCxn id="10" idx="5"/>
        </xdr:cNvCxnSpPr>
      </xdr:nvCxnSpPr>
      <xdr:spPr>
        <a:xfrm>
          <a:off x="3481726" y="3385081"/>
          <a:ext cx="1547474" cy="329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9</xdr:row>
      <xdr:rowOff>66675</xdr:rowOff>
    </xdr:from>
    <xdr:to>
      <xdr:col>1</xdr:col>
      <xdr:colOff>257175</xdr:colOff>
      <xdr:row>9</xdr:row>
      <xdr:rowOff>161925</xdr:rowOff>
    </xdr:to>
    <xdr:sp macro="" textlink="">
      <xdr:nvSpPr>
        <xdr:cNvPr id="14" name="Rectangle 13"/>
        <xdr:cNvSpPr/>
      </xdr:nvSpPr>
      <xdr:spPr>
        <a:xfrm>
          <a:off x="885825" y="2162175"/>
          <a:ext cx="76200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257175</xdr:colOff>
      <xdr:row>9</xdr:row>
      <xdr:rowOff>114300</xdr:rowOff>
    </xdr:from>
    <xdr:to>
      <xdr:col>4</xdr:col>
      <xdr:colOff>266700</xdr:colOff>
      <xdr:row>15</xdr:row>
      <xdr:rowOff>104775</xdr:rowOff>
    </xdr:to>
    <xdr:cxnSp macro="">
      <xdr:nvCxnSpPr>
        <xdr:cNvPr id="15" name="Straight Connector 14"/>
        <xdr:cNvCxnSpPr>
          <a:stCxn id="14" idx="3"/>
        </xdr:cNvCxnSpPr>
      </xdr:nvCxnSpPr>
      <xdr:spPr>
        <a:xfrm>
          <a:off x="962025" y="2209800"/>
          <a:ext cx="2447925" cy="1133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9</xdr:row>
      <xdr:rowOff>95250</xdr:rowOff>
    </xdr:from>
    <xdr:to>
      <xdr:col>4</xdr:col>
      <xdr:colOff>266700</xdr:colOff>
      <xdr:row>9</xdr:row>
      <xdr:rowOff>114300</xdr:rowOff>
    </xdr:to>
    <xdr:cxnSp macro="">
      <xdr:nvCxnSpPr>
        <xdr:cNvPr id="16" name="Straight Connector 15"/>
        <xdr:cNvCxnSpPr>
          <a:stCxn id="14" idx="3"/>
        </xdr:cNvCxnSpPr>
      </xdr:nvCxnSpPr>
      <xdr:spPr>
        <a:xfrm flipV="1">
          <a:off x="962025" y="2190750"/>
          <a:ext cx="244792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3</xdr:row>
      <xdr:rowOff>114301</xdr:rowOff>
    </xdr:from>
    <xdr:to>
      <xdr:col>4</xdr:col>
      <xdr:colOff>266700</xdr:colOff>
      <xdr:row>9</xdr:row>
      <xdr:rowOff>114300</xdr:rowOff>
    </xdr:to>
    <xdr:cxnSp macro="">
      <xdr:nvCxnSpPr>
        <xdr:cNvPr id="17" name="Straight Connector 16"/>
        <xdr:cNvCxnSpPr>
          <a:stCxn id="14" idx="3"/>
        </xdr:cNvCxnSpPr>
      </xdr:nvCxnSpPr>
      <xdr:spPr>
        <a:xfrm flipV="1">
          <a:off x="962025" y="1066801"/>
          <a:ext cx="2447925" cy="11429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504825</xdr:colOff>
      <xdr:row>18</xdr:row>
      <xdr:rowOff>180975</xdr:rowOff>
    </xdr:to>
    <xdr:sp macro="" textlink="">
      <xdr:nvSpPr>
        <xdr:cNvPr id="20" name="TextBox 19"/>
        <xdr:cNvSpPr txBox="1"/>
      </xdr:nvSpPr>
      <xdr:spPr>
        <a:xfrm>
          <a:off x="0" y="2476500"/>
          <a:ext cx="1209675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Bank</a:t>
          </a:r>
          <a:r>
            <a:rPr lang="en-US" sz="1100" baseline="0"/>
            <a:t> CD </a:t>
          </a:r>
          <a:r>
            <a:rPr lang="en-US" sz="1100"/>
            <a:t>has highest</a:t>
          </a:r>
          <a:r>
            <a:rPr lang="en-US" sz="1100" baseline="0"/>
            <a:t> Expected Utility using .35, .3 &amp; .35 as probabilities.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57150</xdr:rowOff>
    </xdr:from>
    <xdr:to>
      <xdr:col>4</xdr:col>
      <xdr:colOff>352425</xdr:colOff>
      <xdr:row>3</xdr:row>
      <xdr:rowOff>161925</xdr:rowOff>
    </xdr:to>
    <xdr:sp macro="" textlink="">
      <xdr:nvSpPr>
        <xdr:cNvPr id="18" name="Oval 17"/>
        <xdr:cNvSpPr/>
      </xdr:nvSpPr>
      <xdr:spPr>
        <a:xfrm>
          <a:off x="3400425" y="1009650"/>
          <a:ext cx="95250" cy="1047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352425</xdr:colOff>
      <xdr:row>1</xdr:row>
      <xdr:rowOff>123826</xdr:rowOff>
    </xdr:from>
    <xdr:to>
      <xdr:col>6</xdr:col>
      <xdr:colOff>542925</xdr:colOff>
      <xdr:row>3</xdr:row>
      <xdr:rowOff>109538</xdr:rowOff>
    </xdr:to>
    <xdr:cxnSp macro="">
      <xdr:nvCxnSpPr>
        <xdr:cNvPr id="19" name="Straight Connector 18"/>
        <xdr:cNvCxnSpPr>
          <a:stCxn id="18" idx="6"/>
        </xdr:cNvCxnSpPr>
      </xdr:nvCxnSpPr>
      <xdr:spPr>
        <a:xfrm flipV="1">
          <a:off x="3495675" y="695326"/>
          <a:ext cx="1504950" cy="366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3</xdr:row>
      <xdr:rowOff>109538</xdr:rowOff>
    </xdr:from>
    <xdr:to>
      <xdr:col>6</xdr:col>
      <xdr:colOff>552450</xdr:colOff>
      <xdr:row>3</xdr:row>
      <xdr:rowOff>114301</xdr:rowOff>
    </xdr:to>
    <xdr:cxnSp macro="">
      <xdr:nvCxnSpPr>
        <xdr:cNvPr id="20" name="Straight Connector 19"/>
        <xdr:cNvCxnSpPr>
          <a:stCxn id="18" idx="6"/>
        </xdr:cNvCxnSpPr>
      </xdr:nvCxnSpPr>
      <xdr:spPr>
        <a:xfrm>
          <a:off x="3495675" y="1062038"/>
          <a:ext cx="15144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338476</xdr:colOff>
      <xdr:row>3</xdr:row>
      <xdr:rowOff>146581</xdr:rowOff>
    </xdr:from>
    <xdr:to>
      <xdr:col>6</xdr:col>
      <xdr:colOff>571500</xdr:colOff>
      <xdr:row>5</xdr:row>
      <xdr:rowOff>95251</xdr:rowOff>
    </xdr:to>
    <xdr:cxnSp macro="">
      <xdr:nvCxnSpPr>
        <xdr:cNvPr id="21" name="Straight Connector 20"/>
        <xdr:cNvCxnSpPr>
          <a:stCxn id="18" idx="5"/>
        </xdr:cNvCxnSpPr>
      </xdr:nvCxnSpPr>
      <xdr:spPr>
        <a:xfrm>
          <a:off x="3481726" y="1099081"/>
          <a:ext cx="1547474" cy="329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257175</xdr:colOff>
      <xdr:row>9</xdr:row>
      <xdr:rowOff>57150</xdr:rowOff>
    </xdr:from>
    <xdr:to>
      <xdr:col>4</xdr:col>
      <xdr:colOff>352425</xdr:colOff>
      <xdr:row>9</xdr:row>
      <xdr:rowOff>161925</xdr:rowOff>
    </xdr:to>
    <xdr:sp macro="" textlink="">
      <xdr:nvSpPr>
        <xdr:cNvPr id="22" name="Oval 21"/>
        <xdr:cNvSpPr/>
      </xdr:nvSpPr>
      <xdr:spPr>
        <a:xfrm>
          <a:off x="3400425" y="2152650"/>
          <a:ext cx="95250" cy="1047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352425</xdr:colOff>
      <xdr:row>7</xdr:row>
      <xdr:rowOff>123826</xdr:rowOff>
    </xdr:from>
    <xdr:to>
      <xdr:col>6</xdr:col>
      <xdr:colOff>542925</xdr:colOff>
      <xdr:row>9</xdr:row>
      <xdr:rowOff>109538</xdr:rowOff>
    </xdr:to>
    <xdr:cxnSp macro="">
      <xdr:nvCxnSpPr>
        <xdr:cNvPr id="23" name="Straight Connector 22"/>
        <xdr:cNvCxnSpPr>
          <a:stCxn id="22" idx="6"/>
        </xdr:cNvCxnSpPr>
      </xdr:nvCxnSpPr>
      <xdr:spPr>
        <a:xfrm flipV="1">
          <a:off x="3495675" y="1838326"/>
          <a:ext cx="1504950" cy="366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9</xdr:row>
      <xdr:rowOff>109538</xdr:rowOff>
    </xdr:from>
    <xdr:to>
      <xdr:col>6</xdr:col>
      <xdr:colOff>552450</xdr:colOff>
      <xdr:row>9</xdr:row>
      <xdr:rowOff>114301</xdr:rowOff>
    </xdr:to>
    <xdr:cxnSp macro="">
      <xdr:nvCxnSpPr>
        <xdr:cNvPr id="24" name="Straight Connector 23"/>
        <xdr:cNvCxnSpPr>
          <a:stCxn id="22" idx="6"/>
        </xdr:cNvCxnSpPr>
      </xdr:nvCxnSpPr>
      <xdr:spPr>
        <a:xfrm>
          <a:off x="3495675" y="2205038"/>
          <a:ext cx="15144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338476</xdr:colOff>
      <xdr:row>9</xdr:row>
      <xdr:rowOff>146581</xdr:rowOff>
    </xdr:from>
    <xdr:to>
      <xdr:col>6</xdr:col>
      <xdr:colOff>571500</xdr:colOff>
      <xdr:row>11</xdr:row>
      <xdr:rowOff>95251</xdr:rowOff>
    </xdr:to>
    <xdr:cxnSp macro="">
      <xdr:nvCxnSpPr>
        <xdr:cNvPr id="25" name="Straight Connector 24"/>
        <xdr:cNvCxnSpPr>
          <a:stCxn id="22" idx="5"/>
        </xdr:cNvCxnSpPr>
      </xdr:nvCxnSpPr>
      <xdr:spPr>
        <a:xfrm>
          <a:off x="3481726" y="2242081"/>
          <a:ext cx="1547474" cy="329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257175</xdr:colOff>
      <xdr:row>15</xdr:row>
      <xdr:rowOff>57150</xdr:rowOff>
    </xdr:from>
    <xdr:to>
      <xdr:col>4</xdr:col>
      <xdr:colOff>352425</xdr:colOff>
      <xdr:row>15</xdr:row>
      <xdr:rowOff>161925</xdr:rowOff>
    </xdr:to>
    <xdr:sp macro="" textlink="">
      <xdr:nvSpPr>
        <xdr:cNvPr id="26" name="Oval 25"/>
        <xdr:cNvSpPr/>
      </xdr:nvSpPr>
      <xdr:spPr>
        <a:xfrm>
          <a:off x="3400425" y="3295650"/>
          <a:ext cx="95250" cy="1047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352425</xdr:colOff>
      <xdr:row>13</xdr:row>
      <xdr:rowOff>123826</xdr:rowOff>
    </xdr:from>
    <xdr:to>
      <xdr:col>6</xdr:col>
      <xdr:colOff>542925</xdr:colOff>
      <xdr:row>15</xdr:row>
      <xdr:rowOff>109538</xdr:rowOff>
    </xdr:to>
    <xdr:cxnSp macro="">
      <xdr:nvCxnSpPr>
        <xdr:cNvPr id="27" name="Straight Connector 26"/>
        <xdr:cNvCxnSpPr>
          <a:stCxn id="26" idx="6"/>
        </xdr:cNvCxnSpPr>
      </xdr:nvCxnSpPr>
      <xdr:spPr>
        <a:xfrm flipV="1">
          <a:off x="3495675" y="2981326"/>
          <a:ext cx="1504950" cy="366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15</xdr:row>
      <xdr:rowOff>109538</xdr:rowOff>
    </xdr:from>
    <xdr:to>
      <xdr:col>6</xdr:col>
      <xdr:colOff>552450</xdr:colOff>
      <xdr:row>15</xdr:row>
      <xdr:rowOff>114301</xdr:rowOff>
    </xdr:to>
    <xdr:cxnSp macro="">
      <xdr:nvCxnSpPr>
        <xdr:cNvPr id="28" name="Straight Connector 27"/>
        <xdr:cNvCxnSpPr>
          <a:stCxn id="26" idx="6"/>
        </xdr:cNvCxnSpPr>
      </xdr:nvCxnSpPr>
      <xdr:spPr>
        <a:xfrm>
          <a:off x="3495675" y="3348038"/>
          <a:ext cx="15144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338476</xdr:colOff>
      <xdr:row>15</xdr:row>
      <xdr:rowOff>146581</xdr:rowOff>
    </xdr:from>
    <xdr:to>
      <xdr:col>6</xdr:col>
      <xdr:colOff>571500</xdr:colOff>
      <xdr:row>17</xdr:row>
      <xdr:rowOff>95251</xdr:rowOff>
    </xdr:to>
    <xdr:cxnSp macro="">
      <xdr:nvCxnSpPr>
        <xdr:cNvPr id="29" name="Straight Connector 28"/>
        <xdr:cNvCxnSpPr>
          <a:stCxn id="26" idx="5"/>
        </xdr:cNvCxnSpPr>
      </xdr:nvCxnSpPr>
      <xdr:spPr>
        <a:xfrm>
          <a:off x="3481726" y="3385081"/>
          <a:ext cx="1547474" cy="329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9</xdr:row>
      <xdr:rowOff>66675</xdr:rowOff>
    </xdr:from>
    <xdr:to>
      <xdr:col>1</xdr:col>
      <xdr:colOff>257175</xdr:colOff>
      <xdr:row>9</xdr:row>
      <xdr:rowOff>161925</xdr:rowOff>
    </xdr:to>
    <xdr:sp macro="" textlink="">
      <xdr:nvSpPr>
        <xdr:cNvPr id="30" name="Rectangle 29"/>
        <xdr:cNvSpPr/>
      </xdr:nvSpPr>
      <xdr:spPr>
        <a:xfrm>
          <a:off x="885825" y="2162175"/>
          <a:ext cx="76200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257175</xdr:colOff>
      <xdr:row>9</xdr:row>
      <xdr:rowOff>114300</xdr:rowOff>
    </xdr:from>
    <xdr:to>
      <xdr:col>4</xdr:col>
      <xdr:colOff>266700</xdr:colOff>
      <xdr:row>15</xdr:row>
      <xdr:rowOff>104775</xdr:rowOff>
    </xdr:to>
    <xdr:cxnSp macro="">
      <xdr:nvCxnSpPr>
        <xdr:cNvPr id="31" name="Straight Connector 30"/>
        <xdr:cNvCxnSpPr>
          <a:stCxn id="30" idx="3"/>
        </xdr:cNvCxnSpPr>
      </xdr:nvCxnSpPr>
      <xdr:spPr>
        <a:xfrm>
          <a:off x="962025" y="2209800"/>
          <a:ext cx="2447925" cy="1133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9</xdr:row>
      <xdr:rowOff>95250</xdr:rowOff>
    </xdr:from>
    <xdr:to>
      <xdr:col>4</xdr:col>
      <xdr:colOff>266700</xdr:colOff>
      <xdr:row>9</xdr:row>
      <xdr:rowOff>114300</xdr:rowOff>
    </xdr:to>
    <xdr:cxnSp macro="">
      <xdr:nvCxnSpPr>
        <xdr:cNvPr id="32" name="Straight Connector 31"/>
        <xdr:cNvCxnSpPr>
          <a:stCxn id="30" idx="3"/>
        </xdr:cNvCxnSpPr>
      </xdr:nvCxnSpPr>
      <xdr:spPr>
        <a:xfrm flipV="1">
          <a:off x="962025" y="2190750"/>
          <a:ext cx="244792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3</xdr:row>
      <xdr:rowOff>114301</xdr:rowOff>
    </xdr:from>
    <xdr:to>
      <xdr:col>4</xdr:col>
      <xdr:colOff>266700</xdr:colOff>
      <xdr:row>9</xdr:row>
      <xdr:rowOff>114300</xdr:rowOff>
    </xdr:to>
    <xdr:cxnSp macro="">
      <xdr:nvCxnSpPr>
        <xdr:cNvPr id="33" name="Straight Connector 32"/>
        <xdr:cNvCxnSpPr>
          <a:stCxn id="30" idx="3"/>
        </xdr:cNvCxnSpPr>
      </xdr:nvCxnSpPr>
      <xdr:spPr>
        <a:xfrm flipV="1">
          <a:off x="962025" y="1066801"/>
          <a:ext cx="2447925" cy="11429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504825</xdr:colOff>
      <xdr:row>18</xdr:row>
      <xdr:rowOff>180975</xdr:rowOff>
    </xdr:to>
    <xdr:sp macro="" textlink="">
      <xdr:nvSpPr>
        <xdr:cNvPr id="34" name="TextBox 33"/>
        <xdr:cNvSpPr txBox="1"/>
      </xdr:nvSpPr>
      <xdr:spPr>
        <a:xfrm>
          <a:off x="0" y="2476500"/>
          <a:ext cx="1209675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Stock Fund has highest</a:t>
          </a:r>
          <a:r>
            <a:rPr lang="en-US" sz="1100" baseline="0"/>
            <a:t> Expected adjusted E(x)  using  Risk_C=.05 and .35, .3 &amp; .35 as probabilities.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M1" sqref="M1:R1048576"/>
    </sheetView>
  </sheetViews>
  <sheetFormatPr defaultRowHeight="15" x14ac:dyDescent="0.25"/>
  <cols>
    <col min="1" max="1" width="10.5703125" bestFit="1" customWidth="1"/>
    <col min="6" max="6" width="10.5703125" bestFit="1" customWidth="1"/>
    <col min="10" max="10" width="11.28515625" customWidth="1"/>
    <col min="12" max="12" width="4.140625" customWidth="1"/>
  </cols>
  <sheetData>
    <row r="1" spans="1:11" ht="45" x14ac:dyDescent="0.25">
      <c r="I1" s="5" t="s">
        <v>6</v>
      </c>
      <c r="J1" s="6" t="s">
        <v>5</v>
      </c>
      <c r="K1" s="4" t="s">
        <v>4</v>
      </c>
    </row>
    <row r="2" spans="1:11" x14ac:dyDescent="0.25">
      <c r="A2" s="7">
        <f>F3-F9</f>
        <v>494.20000000000437</v>
      </c>
      <c r="B2" s="8" t="s">
        <v>3</v>
      </c>
      <c r="I2" t="s">
        <v>0</v>
      </c>
      <c r="J2" s="3">
        <v>0.6</v>
      </c>
      <c r="K2" s="10">
        <v>61134</v>
      </c>
    </row>
    <row r="3" spans="1:11" x14ac:dyDescent="0.25">
      <c r="F3" s="1">
        <f>SUMPRODUCT(J2:J6,K2:K6)</f>
        <v>54629.4</v>
      </c>
      <c r="J3" s="3"/>
      <c r="K3" s="3"/>
    </row>
    <row r="4" spans="1:11" x14ac:dyDescent="0.25">
      <c r="E4" s="9" t="s">
        <v>7</v>
      </c>
      <c r="I4" t="s">
        <v>1</v>
      </c>
      <c r="J4" s="3">
        <v>0.3</v>
      </c>
      <c r="K4" s="10">
        <v>46443</v>
      </c>
    </row>
    <row r="5" spans="1:11" x14ac:dyDescent="0.25">
      <c r="J5" s="3"/>
      <c r="K5" s="3"/>
    </row>
    <row r="6" spans="1:11" x14ac:dyDescent="0.25">
      <c r="I6" t="s">
        <v>2</v>
      </c>
      <c r="J6" s="3">
        <f>1-J2-J4</f>
        <v>0.10000000000000003</v>
      </c>
      <c r="K6" s="10">
        <v>40161</v>
      </c>
    </row>
    <row r="7" spans="1:11" x14ac:dyDescent="0.25">
      <c r="J7" s="3"/>
      <c r="K7" s="3"/>
    </row>
    <row r="8" spans="1:11" x14ac:dyDescent="0.25">
      <c r="I8" t="s">
        <v>0</v>
      </c>
      <c r="J8" s="3">
        <f>J2</f>
        <v>0.6</v>
      </c>
      <c r="K8" s="10">
        <v>56901</v>
      </c>
    </row>
    <row r="9" spans="1:11" x14ac:dyDescent="0.25">
      <c r="A9" s="2">
        <f>MIN(F3,F9,F15)</f>
        <v>54135.199999999997</v>
      </c>
      <c r="D9" s="9" t="s">
        <v>8</v>
      </c>
      <c r="F9" s="1">
        <f>SUMPRODUCT(J8:J12,K8:K12)</f>
        <v>54135.199999999997</v>
      </c>
      <c r="J9" s="3"/>
      <c r="K9" s="3"/>
    </row>
    <row r="10" spans="1:11" x14ac:dyDescent="0.25">
      <c r="I10" t="s">
        <v>1</v>
      </c>
      <c r="J10" s="3">
        <f t="shared" ref="J10:J18" si="0">J4</f>
        <v>0.3</v>
      </c>
      <c r="K10" s="10">
        <v>51075</v>
      </c>
    </row>
    <row r="11" spans="1:11" x14ac:dyDescent="0.25">
      <c r="J11" s="3"/>
      <c r="K11" s="3"/>
    </row>
    <row r="12" spans="1:11" x14ac:dyDescent="0.25">
      <c r="I12" t="s">
        <v>2</v>
      </c>
      <c r="J12" s="3">
        <f t="shared" si="0"/>
        <v>0.10000000000000003</v>
      </c>
      <c r="K12" s="10">
        <v>46721</v>
      </c>
    </row>
    <row r="13" spans="1:11" x14ac:dyDescent="0.25">
      <c r="J13" s="3"/>
      <c r="K13" s="3"/>
    </row>
    <row r="14" spans="1:11" x14ac:dyDescent="0.25">
      <c r="I14" t="s">
        <v>0</v>
      </c>
      <c r="J14" s="3">
        <f t="shared" si="0"/>
        <v>0.6</v>
      </c>
      <c r="K14" s="10">
        <v>54658</v>
      </c>
    </row>
    <row r="15" spans="1:11" x14ac:dyDescent="0.25">
      <c r="F15" s="1">
        <f>SUMPRODUCT(J14:J18,K14:K18)</f>
        <v>54658</v>
      </c>
      <c r="J15" s="3"/>
      <c r="K15" s="3"/>
    </row>
    <row r="16" spans="1:11" x14ac:dyDescent="0.25">
      <c r="E16" s="9" t="s">
        <v>9</v>
      </c>
      <c r="I16" t="s">
        <v>1</v>
      </c>
      <c r="J16" s="3">
        <f t="shared" si="0"/>
        <v>0.3</v>
      </c>
      <c r="K16" s="10">
        <v>54658</v>
      </c>
    </row>
    <row r="17" spans="9:11" x14ac:dyDescent="0.25">
      <c r="J17" s="3"/>
      <c r="K17" s="3"/>
    </row>
    <row r="18" spans="9:11" x14ac:dyDescent="0.25">
      <c r="I18" t="s">
        <v>2</v>
      </c>
      <c r="J18" s="3">
        <f t="shared" si="0"/>
        <v>0.10000000000000003</v>
      </c>
      <c r="K18" s="10">
        <v>54658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activeCell="B14" sqref="B14"/>
    </sheetView>
  </sheetViews>
  <sheetFormatPr defaultRowHeight="15" x14ac:dyDescent="0.25"/>
  <cols>
    <col min="1" max="1" width="10.5703125" bestFit="1" customWidth="1"/>
    <col min="2" max="2" width="10.42578125" customWidth="1"/>
    <col min="3" max="5" width="5.28515625" customWidth="1"/>
    <col min="6" max="6" width="10.5703125" bestFit="1" customWidth="1"/>
    <col min="7" max="8" width="5.140625" customWidth="1"/>
    <col min="10" max="10" width="11.28515625" customWidth="1"/>
    <col min="12" max="12" width="4.140625" customWidth="1"/>
    <col min="13" max="13" width="10" customWidth="1"/>
    <col min="14" max="21" width="7.28515625" customWidth="1"/>
    <col min="22" max="24" width="7.140625" customWidth="1"/>
  </cols>
  <sheetData>
    <row r="1" spans="1:24" ht="45" x14ac:dyDescent="0.25">
      <c r="B1" s="36">
        <f>IF(B5&lt;0,"NA",F3-F9)</f>
        <v>494.20000000000437</v>
      </c>
      <c r="C1" s="8" t="s">
        <v>3</v>
      </c>
      <c r="I1" s="5" t="s">
        <v>6</v>
      </c>
      <c r="J1" s="6" t="s">
        <v>5</v>
      </c>
      <c r="K1" s="4" t="s">
        <v>4</v>
      </c>
      <c r="M1" s="42" t="s">
        <v>38</v>
      </c>
      <c r="N1" s="41"/>
      <c r="O1" s="41"/>
      <c r="P1" s="41"/>
      <c r="Q1" s="41"/>
      <c r="R1" s="41"/>
      <c r="S1" s="41"/>
      <c r="T1" s="41"/>
      <c r="U1" s="41"/>
    </row>
    <row r="2" spans="1:24" x14ac:dyDescent="0.25">
      <c r="A2" s="40" t="s">
        <v>37</v>
      </c>
      <c r="B2" s="40" t="s">
        <v>5</v>
      </c>
      <c r="I2" t="s">
        <v>0</v>
      </c>
      <c r="J2" s="3">
        <f>B3</f>
        <v>0.6</v>
      </c>
      <c r="K2" s="10">
        <v>61134</v>
      </c>
      <c r="M2" s="39" t="s">
        <v>35</v>
      </c>
      <c r="N2" s="37" t="s">
        <v>36</v>
      </c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x14ac:dyDescent="0.25">
      <c r="A3" s="40" t="s">
        <v>0</v>
      </c>
      <c r="B3" s="40">
        <v>0.6</v>
      </c>
      <c r="F3" s="1">
        <f>SUMPRODUCT(J2:J6,K2:K6)</f>
        <v>54629.400000000009</v>
      </c>
      <c r="J3" s="3"/>
      <c r="K3" s="3"/>
      <c r="M3" s="44">
        <f>B1</f>
        <v>494.20000000000437</v>
      </c>
      <c r="N3" s="45">
        <v>0.1</v>
      </c>
      <c r="O3" s="45">
        <v>0.15</v>
      </c>
      <c r="P3" s="45">
        <v>0.2</v>
      </c>
      <c r="Q3" s="45">
        <v>0.25</v>
      </c>
      <c r="R3" s="45">
        <v>0.3</v>
      </c>
      <c r="S3" s="45">
        <v>0.35</v>
      </c>
      <c r="T3" s="45">
        <v>0.4</v>
      </c>
      <c r="U3" s="45">
        <v>0.45</v>
      </c>
      <c r="V3" s="45">
        <v>0.5</v>
      </c>
      <c r="W3" s="45">
        <v>0.55000000000000004</v>
      </c>
      <c r="X3" s="46">
        <v>0.6</v>
      </c>
    </row>
    <row r="4" spans="1:24" x14ac:dyDescent="0.25">
      <c r="A4" s="40" t="s">
        <v>1</v>
      </c>
      <c r="B4" s="40">
        <v>0.3</v>
      </c>
      <c r="E4" s="9" t="s">
        <v>7</v>
      </c>
      <c r="I4" t="s">
        <v>1</v>
      </c>
      <c r="J4" s="3">
        <f>B4</f>
        <v>0.3</v>
      </c>
      <c r="K4" s="10">
        <v>46443</v>
      </c>
      <c r="M4" s="47">
        <v>0.1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49"/>
    </row>
    <row r="5" spans="1:24" x14ac:dyDescent="0.25">
      <c r="A5" s="40" t="s">
        <v>2</v>
      </c>
      <c r="B5" s="40">
        <f>1-(B3+B4)</f>
        <v>0.10000000000000009</v>
      </c>
      <c r="J5" s="3"/>
      <c r="K5" s="3"/>
      <c r="M5" s="47">
        <v>0.15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9"/>
    </row>
    <row r="6" spans="1:24" x14ac:dyDescent="0.25">
      <c r="I6" t="s">
        <v>2</v>
      </c>
      <c r="J6" s="3">
        <f>B5</f>
        <v>0.10000000000000009</v>
      </c>
      <c r="K6" s="10">
        <v>40161</v>
      </c>
      <c r="M6" s="47">
        <v>0.2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</row>
    <row r="7" spans="1:24" x14ac:dyDescent="0.25">
      <c r="J7" s="3"/>
      <c r="K7" s="3"/>
      <c r="M7" s="47">
        <v>0.25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</row>
    <row r="8" spans="1:24" x14ac:dyDescent="0.25">
      <c r="I8" t="s">
        <v>0</v>
      </c>
      <c r="J8" s="3">
        <f>J2</f>
        <v>0.6</v>
      </c>
      <c r="K8" s="10">
        <v>56901</v>
      </c>
      <c r="M8" s="47">
        <v>0.3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9"/>
    </row>
    <row r="9" spans="1:24" x14ac:dyDescent="0.25">
      <c r="A9" s="2">
        <f>MIN(F3,F9,F15)</f>
        <v>54135.200000000004</v>
      </c>
      <c r="E9" s="9" t="s">
        <v>8</v>
      </c>
      <c r="F9" s="1">
        <f>SUMPRODUCT(J8:J12,K8:K12)</f>
        <v>54135.200000000004</v>
      </c>
      <c r="J9" s="3"/>
      <c r="K9" s="3"/>
      <c r="M9" s="47">
        <v>0.35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9"/>
    </row>
    <row r="10" spans="1:24" x14ac:dyDescent="0.25">
      <c r="I10" t="s">
        <v>1</v>
      </c>
      <c r="J10" s="3">
        <f t="shared" ref="J10:J18" si="0">J4</f>
        <v>0.3</v>
      </c>
      <c r="K10" s="10">
        <v>51075</v>
      </c>
      <c r="M10" s="47">
        <v>0.4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9"/>
    </row>
    <row r="11" spans="1:24" x14ac:dyDescent="0.25">
      <c r="J11" s="3"/>
      <c r="K11" s="3"/>
      <c r="M11" s="47">
        <v>0.45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</row>
    <row r="12" spans="1:24" x14ac:dyDescent="0.25">
      <c r="I12" t="s">
        <v>2</v>
      </c>
      <c r="J12" s="3">
        <f t="shared" si="0"/>
        <v>0.10000000000000009</v>
      </c>
      <c r="K12" s="10">
        <v>46721</v>
      </c>
      <c r="M12" s="47">
        <v>0.5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9"/>
    </row>
    <row r="13" spans="1:24" x14ac:dyDescent="0.25">
      <c r="J13" s="3"/>
      <c r="K13" s="3"/>
      <c r="M13" s="47">
        <v>0.55000000000000004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9"/>
    </row>
    <row r="14" spans="1:24" x14ac:dyDescent="0.25">
      <c r="I14" t="s">
        <v>0</v>
      </c>
      <c r="J14" s="3">
        <f t="shared" si="0"/>
        <v>0.6</v>
      </c>
      <c r="K14" s="10">
        <v>54658</v>
      </c>
      <c r="M14" s="47">
        <v>0.6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9"/>
    </row>
    <row r="15" spans="1:24" x14ac:dyDescent="0.25">
      <c r="F15" s="1">
        <f>SUMPRODUCT(J14:J18,K14:K18)</f>
        <v>54658</v>
      </c>
      <c r="J15" s="3"/>
      <c r="K15" s="3"/>
      <c r="M15" s="47">
        <v>0.65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</row>
    <row r="16" spans="1:24" x14ac:dyDescent="0.25">
      <c r="E16" s="9" t="s">
        <v>9</v>
      </c>
      <c r="I16" t="s">
        <v>1</v>
      </c>
      <c r="J16" s="3">
        <f t="shared" si="0"/>
        <v>0.3</v>
      </c>
      <c r="K16" s="10">
        <v>54658</v>
      </c>
      <c r="M16" s="47">
        <v>0.7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9"/>
    </row>
    <row r="17" spans="9:24" x14ac:dyDescent="0.25">
      <c r="J17" s="3"/>
      <c r="K17" s="3"/>
      <c r="M17" s="47">
        <v>0.75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9"/>
    </row>
    <row r="18" spans="9:24" x14ac:dyDescent="0.25">
      <c r="I18" t="s">
        <v>2</v>
      </c>
      <c r="J18" s="3">
        <f t="shared" si="0"/>
        <v>0.10000000000000009</v>
      </c>
      <c r="K18" s="10">
        <v>54658</v>
      </c>
      <c r="M18" s="50">
        <v>0.8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2"/>
    </row>
    <row r="20" spans="9:24" x14ac:dyDescent="0.25">
      <c r="M20" t="s">
        <v>40</v>
      </c>
    </row>
    <row r="21" spans="9:24" x14ac:dyDescent="0.25">
      <c r="N21" s="37" t="s">
        <v>36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9:24" x14ac:dyDescent="0.25">
      <c r="M22" s="39" t="s">
        <v>35</v>
      </c>
      <c r="N22" s="38">
        <v>0.1</v>
      </c>
      <c r="O22" s="38">
        <v>0.15</v>
      </c>
      <c r="P22" s="38">
        <v>0.2</v>
      </c>
      <c r="Q22" s="38">
        <v>0.25</v>
      </c>
      <c r="R22" s="38">
        <v>0.3</v>
      </c>
      <c r="S22" s="38">
        <v>0.35</v>
      </c>
      <c r="T22" s="38">
        <v>0.4</v>
      </c>
      <c r="U22" s="38">
        <v>0.45</v>
      </c>
      <c r="V22" s="38">
        <v>0.5</v>
      </c>
      <c r="W22" s="38">
        <v>0.55000000000000004</v>
      </c>
      <c r="X22" s="38">
        <v>0.6</v>
      </c>
    </row>
    <row r="23" spans="9:24" x14ac:dyDescent="0.25">
      <c r="M23" s="39">
        <v>0.1</v>
      </c>
      <c r="N23">
        <v>-5287.9000000000015</v>
      </c>
      <c r="O23">
        <v>-5191.5</v>
      </c>
      <c r="P23">
        <v>-5095.0999999999985</v>
      </c>
      <c r="Q23">
        <v>-4998.6999999999971</v>
      </c>
      <c r="R23">
        <v>-4902.3000000000029</v>
      </c>
      <c r="S23">
        <v>-4805.9000000000015</v>
      </c>
      <c r="T23">
        <v>-4709.4999999999927</v>
      </c>
      <c r="U23">
        <v>-4613.0999999999985</v>
      </c>
      <c r="V23">
        <v>-4516.6999999999971</v>
      </c>
      <c r="W23">
        <v>-4420.3000000000029</v>
      </c>
      <c r="X23">
        <v>-4323.9000000000015</v>
      </c>
    </row>
    <row r="24" spans="9:24" x14ac:dyDescent="0.25">
      <c r="M24" s="39">
        <v>0.15</v>
      </c>
      <c r="N24">
        <v>-4748.25</v>
      </c>
      <c r="O24">
        <v>-4651.8499999999985</v>
      </c>
      <c r="P24">
        <v>-4555.4499999999971</v>
      </c>
      <c r="Q24">
        <v>-4459.0500000000029</v>
      </c>
      <c r="R24">
        <v>-4362.6500000000015</v>
      </c>
      <c r="S24">
        <v>-4266.25</v>
      </c>
      <c r="T24">
        <v>-4169.8499999999985</v>
      </c>
      <c r="U24">
        <v>-4073.4499999999971</v>
      </c>
      <c r="V24">
        <v>-3977.0500000000029</v>
      </c>
      <c r="W24">
        <v>-3880.6500000000015</v>
      </c>
      <c r="X24">
        <v>-3784.25</v>
      </c>
    </row>
    <row r="25" spans="9:24" x14ac:dyDescent="0.25">
      <c r="M25" s="39">
        <v>0.2</v>
      </c>
      <c r="N25">
        <v>-4208.5999999999913</v>
      </c>
      <c r="O25">
        <v>-4112.2000000000044</v>
      </c>
      <c r="P25">
        <v>-4015.8000000000029</v>
      </c>
      <c r="Q25">
        <v>-3919.3999999999942</v>
      </c>
      <c r="R25">
        <v>-3823</v>
      </c>
      <c r="S25">
        <v>-3726.5999999999985</v>
      </c>
      <c r="T25">
        <v>-3630.1999999999971</v>
      </c>
      <c r="U25">
        <v>-3533.7999999999956</v>
      </c>
      <c r="V25">
        <v>-3437.3999999999942</v>
      </c>
      <c r="W25">
        <v>-3341</v>
      </c>
      <c r="X25">
        <v>-3244.5999999999985</v>
      </c>
    </row>
    <row r="26" spans="9:24" x14ac:dyDescent="0.25">
      <c r="M26" s="39">
        <v>0.25</v>
      </c>
      <c r="N26">
        <v>-3668.9500000000044</v>
      </c>
      <c r="O26">
        <v>-3572.5499999999956</v>
      </c>
      <c r="P26">
        <v>-3476.1500000000015</v>
      </c>
      <c r="Q26">
        <v>-3379.75</v>
      </c>
      <c r="R26">
        <v>-3283.3499999999985</v>
      </c>
      <c r="S26">
        <v>-3186.9500000000044</v>
      </c>
      <c r="T26">
        <v>-3090.5500000000029</v>
      </c>
      <c r="U26">
        <v>-2994.1499999999942</v>
      </c>
      <c r="V26">
        <v>-2897.75</v>
      </c>
      <c r="W26">
        <v>-2801.3499999999985</v>
      </c>
      <c r="X26">
        <v>-2704.9499999999971</v>
      </c>
    </row>
    <row r="27" spans="9:24" x14ac:dyDescent="0.25">
      <c r="M27" s="39">
        <v>0.3</v>
      </c>
      <c r="N27">
        <v>-3129.2999999999956</v>
      </c>
      <c r="O27">
        <v>-3032.9000000000015</v>
      </c>
      <c r="P27">
        <v>-2936.5</v>
      </c>
      <c r="Q27">
        <v>-2840.1000000000058</v>
      </c>
      <c r="R27">
        <v>-2743.6999999999971</v>
      </c>
      <c r="S27">
        <v>-2647.3000000000029</v>
      </c>
      <c r="T27">
        <v>-2550.9000000000015</v>
      </c>
      <c r="U27">
        <v>-2454.5</v>
      </c>
      <c r="V27">
        <v>-2358.1000000000058</v>
      </c>
      <c r="W27">
        <v>-2261.6999999999971</v>
      </c>
      <c r="X27">
        <v>-2165.3000000000029</v>
      </c>
    </row>
    <row r="28" spans="9:24" x14ac:dyDescent="0.25">
      <c r="M28" s="39">
        <v>0.35</v>
      </c>
      <c r="N28">
        <v>-2589.6500000000015</v>
      </c>
      <c r="O28">
        <v>-2493.25</v>
      </c>
      <c r="P28">
        <v>-2396.8499999999985</v>
      </c>
      <c r="Q28">
        <v>-2300.4500000000044</v>
      </c>
      <c r="R28">
        <v>-2204.0500000000029</v>
      </c>
      <c r="S28">
        <v>-2107.6500000000015</v>
      </c>
      <c r="T28">
        <v>-2011.25</v>
      </c>
      <c r="U28">
        <v>-1914.8499999999985</v>
      </c>
      <c r="V28">
        <v>-1818.4500000000044</v>
      </c>
      <c r="W28">
        <v>-1722.0500000000029</v>
      </c>
      <c r="X28">
        <v>-1625.6500000000015</v>
      </c>
    </row>
    <row r="29" spans="9:24" x14ac:dyDescent="0.25">
      <c r="M29" s="39">
        <v>0.4</v>
      </c>
      <c r="N29">
        <v>-2050</v>
      </c>
      <c r="O29">
        <v>-1953.5999999999985</v>
      </c>
      <c r="P29">
        <v>-1857.1999999999971</v>
      </c>
      <c r="Q29">
        <v>-1760.7999999999956</v>
      </c>
      <c r="R29">
        <v>-1664.4000000000015</v>
      </c>
      <c r="S29">
        <v>-1568</v>
      </c>
      <c r="T29">
        <v>-1471.5999999999985</v>
      </c>
      <c r="U29">
        <v>-1375.1999999999971</v>
      </c>
      <c r="V29">
        <v>-1278.7999999999956</v>
      </c>
      <c r="W29">
        <v>-1182.4000000000087</v>
      </c>
      <c r="X29">
        <v>-1086</v>
      </c>
    </row>
    <row r="30" spans="9:24" x14ac:dyDescent="0.25">
      <c r="M30" s="39">
        <v>0.45</v>
      </c>
      <c r="N30">
        <v>-1510.3499999999985</v>
      </c>
      <c r="O30">
        <v>-1413.9499999999971</v>
      </c>
      <c r="P30">
        <v>-1317.5499999999956</v>
      </c>
      <c r="Q30">
        <v>-1221.1499999999942</v>
      </c>
      <c r="R30">
        <v>-1124.75</v>
      </c>
      <c r="S30">
        <v>-1028.3499999999985</v>
      </c>
      <c r="T30">
        <v>-931.94999999999709</v>
      </c>
      <c r="U30">
        <v>-835.54999999999563</v>
      </c>
      <c r="V30">
        <v>-739.14999999999418</v>
      </c>
      <c r="W30">
        <v>-642.75000000000728</v>
      </c>
      <c r="X30" t="s">
        <v>39</v>
      </c>
    </row>
    <row r="31" spans="9:24" x14ac:dyDescent="0.25">
      <c r="M31" s="39">
        <v>0.5</v>
      </c>
      <c r="N31">
        <v>-970.69999999999709</v>
      </c>
      <c r="O31">
        <v>-874.30000000000291</v>
      </c>
      <c r="P31">
        <v>-777.90000000000146</v>
      </c>
      <c r="Q31">
        <v>-681.5</v>
      </c>
      <c r="R31">
        <v>-585.09999999999854</v>
      </c>
      <c r="S31">
        <v>-488.69999999999709</v>
      </c>
      <c r="T31">
        <v>-392.30000000000291</v>
      </c>
      <c r="U31">
        <v>-295.89999999999418</v>
      </c>
      <c r="V31">
        <v>-199.5</v>
      </c>
      <c r="W31" t="s">
        <v>39</v>
      </c>
      <c r="X31" t="s">
        <v>39</v>
      </c>
    </row>
    <row r="32" spans="9:24" x14ac:dyDescent="0.25">
      <c r="M32" s="39">
        <v>0.55000000000000004</v>
      </c>
      <c r="N32">
        <v>-431.04999999999563</v>
      </c>
      <c r="O32">
        <v>-334.65000000000146</v>
      </c>
      <c r="P32">
        <v>-238.25</v>
      </c>
      <c r="Q32">
        <v>-141.84999999999854</v>
      </c>
      <c r="R32">
        <v>-45.44999999999709</v>
      </c>
      <c r="S32" s="43">
        <v>50.94999999999709</v>
      </c>
      <c r="T32" s="43">
        <v>147.35000000000582</v>
      </c>
      <c r="U32" s="43">
        <v>243.75</v>
      </c>
      <c r="V32" t="s">
        <v>39</v>
      </c>
      <c r="W32" t="s">
        <v>39</v>
      </c>
      <c r="X32" t="s">
        <v>39</v>
      </c>
    </row>
    <row r="33" spans="13:24" x14ac:dyDescent="0.25">
      <c r="M33" s="39">
        <v>0.6</v>
      </c>
      <c r="N33" s="43">
        <v>108.60000000000582</v>
      </c>
      <c r="O33" s="43">
        <v>205</v>
      </c>
      <c r="P33" s="43">
        <v>301.40000000000146</v>
      </c>
      <c r="Q33" s="43">
        <v>397.80000000000291</v>
      </c>
      <c r="R33" s="43">
        <v>494.20000000000437</v>
      </c>
      <c r="S33" s="43">
        <v>590.59999999999854</v>
      </c>
      <c r="T33" s="43">
        <v>687.00000000000728</v>
      </c>
      <c r="U33" t="s">
        <v>39</v>
      </c>
      <c r="V33" t="s">
        <v>39</v>
      </c>
      <c r="W33" t="s">
        <v>39</v>
      </c>
      <c r="X33" t="s">
        <v>39</v>
      </c>
    </row>
    <row r="34" spans="13:24" x14ac:dyDescent="0.25">
      <c r="M34" s="39">
        <v>0.65</v>
      </c>
      <c r="N34" s="43">
        <v>648.25</v>
      </c>
      <c r="O34" s="43">
        <v>744.64999999999418</v>
      </c>
      <c r="P34" s="43">
        <v>841.04999999999563</v>
      </c>
      <c r="Q34" s="43">
        <v>937.44999999999709</v>
      </c>
      <c r="R34" s="43">
        <v>1033.8499999999985</v>
      </c>
      <c r="S34" s="43">
        <v>1130.2499999999927</v>
      </c>
      <c r="T34" t="s">
        <v>39</v>
      </c>
      <c r="U34" t="s">
        <v>39</v>
      </c>
      <c r="V34" t="s">
        <v>39</v>
      </c>
      <c r="W34" t="s">
        <v>39</v>
      </c>
      <c r="X34" t="s">
        <v>39</v>
      </c>
    </row>
    <row r="35" spans="13:24" x14ac:dyDescent="0.25">
      <c r="M35" s="39">
        <v>0.7</v>
      </c>
      <c r="N35" s="43">
        <v>1187.9000000000015</v>
      </c>
      <c r="O35" s="43">
        <v>1284.2999999999956</v>
      </c>
      <c r="P35" s="43">
        <v>1380.6999999999971</v>
      </c>
      <c r="Q35" s="43">
        <v>1477.0999999999985</v>
      </c>
      <c r="R35" s="43">
        <v>1573.5</v>
      </c>
      <c r="S35" t="s">
        <v>39</v>
      </c>
      <c r="T35" t="s">
        <v>39</v>
      </c>
      <c r="U35" t="s">
        <v>39</v>
      </c>
      <c r="V35" t="s">
        <v>39</v>
      </c>
      <c r="W35" t="s">
        <v>39</v>
      </c>
      <c r="X35" t="s">
        <v>39</v>
      </c>
    </row>
    <row r="36" spans="13:24" x14ac:dyDescent="0.25">
      <c r="M36" s="39">
        <v>0.75</v>
      </c>
      <c r="N36" s="43">
        <v>1727.5500000000029</v>
      </c>
      <c r="O36" s="43">
        <v>1823.9499999999971</v>
      </c>
      <c r="P36" s="43">
        <v>1920.3499999999985</v>
      </c>
      <c r="Q36" s="43">
        <v>2016.75</v>
      </c>
      <c r="R36" t="s">
        <v>39</v>
      </c>
      <c r="S36" t="s">
        <v>39</v>
      </c>
      <c r="T36" t="s">
        <v>39</v>
      </c>
      <c r="U36" t="s">
        <v>39</v>
      </c>
      <c r="V36" t="s">
        <v>39</v>
      </c>
      <c r="W36" t="s">
        <v>39</v>
      </c>
      <c r="X36" t="s">
        <v>39</v>
      </c>
    </row>
    <row r="37" spans="13:24" x14ac:dyDescent="0.25">
      <c r="M37" s="39">
        <v>0.8</v>
      </c>
      <c r="N37" s="43">
        <v>2267.2000000000044</v>
      </c>
      <c r="O37" s="43">
        <v>2363.5999999999985</v>
      </c>
      <c r="P37" s="43">
        <v>2460</v>
      </c>
      <c r="Q37" t="s">
        <v>39</v>
      </c>
      <c r="R37" t="s">
        <v>39</v>
      </c>
      <c r="S37" t="s">
        <v>39</v>
      </c>
      <c r="T37" t="s">
        <v>39</v>
      </c>
      <c r="U37" t="s">
        <v>39</v>
      </c>
      <c r="V37" t="s">
        <v>39</v>
      </c>
      <c r="W37" t="s">
        <v>39</v>
      </c>
      <c r="X37" t="s">
        <v>39</v>
      </c>
    </row>
  </sheetData>
  <mergeCells count="3">
    <mergeCell ref="N2:X2"/>
    <mergeCell ref="M1:U1"/>
    <mergeCell ref="N21:X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6" workbookViewId="0">
      <selection activeCell="I24" sqref="I24"/>
    </sheetView>
  </sheetViews>
  <sheetFormatPr defaultRowHeight="15" x14ac:dyDescent="0.25"/>
  <cols>
    <col min="1" max="1" width="10.42578125" customWidth="1"/>
    <col min="2" max="2" width="12.28515625" customWidth="1"/>
    <col min="3" max="3" width="11.28515625" customWidth="1"/>
    <col min="4" max="7" width="12.7109375" customWidth="1"/>
    <col min="10" max="10" width="12.7109375" customWidth="1"/>
  </cols>
  <sheetData>
    <row r="1" spans="1:10" x14ac:dyDescent="0.25">
      <c r="B1" s="9" t="s">
        <v>13</v>
      </c>
      <c r="C1" s="3" t="s">
        <v>17</v>
      </c>
      <c r="D1" t="s">
        <v>18</v>
      </c>
      <c r="E1" t="s">
        <v>19</v>
      </c>
      <c r="I1" s="29" t="s">
        <v>32</v>
      </c>
      <c r="J1" s="29"/>
    </row>
    <row r="2" spans="1:10" x14ac:dyDescent="0.25">
      <c r="B2" s="3" t="s">
        <v>14</v>
      </c>
      <c r="C2" s="3">
        <v>400</v>
      </c>
      <c r="D2" s="3">
        <v>400</v>
      </c>
      <c r="E2" s="3">
        <v>400</v>
      </c>
      <c r="I2" s="29" t="s">
        <v>10</v>
      </c>
      <c r="J2" s="29" t="s">
        <v>11</v>
      </c>
    </row>
    <row r="3" spans="1:10" x14ac:dyDescent="0.25">
      <c r="B3" s="3" t="s">
        <v>15</v>
      </c>
      <c r="C3" s="3">
        <v>-500</v>
      </c>
      <c r="D3" s="3">
        <v>840</v>
      </c>
      <c r="E3" s="3">
        <v>1000</v>
      </c>
      <c r="I3" s="29">
        <v>-900</v>
      </c>
      <c r="J3" s="29">
        <v>0</v>
      </c>
    </row>
    <row r="4" spans="1:10" x14ac:dyDescent="0.25">
      <c r="B4" s="3" t="s">
        <v>16</v>
      </c>
      <c r="C4" s="3">
        <v>-900</v>
      </c>
      <c r="D4" s="3">
        <v>600</v>
      </c>
      <c r="E4" s="3">
        <v>1700</v>
      </c>
      <c r="I4" s="29">
        <v>-500</v>
      </c>
      <c r="J4" s="29">
        <v>0.35</v>
      </c>
    </row>
    <row r="5" spans="1:10" x14ac:dyDescent="0.25">
      <c r="I5" s="29">
        <v>400</v>
      </c>
      <c r="J5" s="29">
        <v>0.75</v>
      </c>
    </row>
    <row r="6" spans="1:10" x14ac:dyDescent="0.25">
      <c r="A6" s="16" t="s">
        <v>10</v>
      </c>
      <c r="B6" s="16" t="s">
        <v>11</v>
      </c>
      <c r="D6" t="s">
        <v>12</v>
      </c>
      <c r="I6" s="29">
        <v>600</v>
      </c>
      <c r="J6" s="29">
        <v>0.8</v>
      </c>
    </row>
    <row r="7" spans="1:10" x14ac:dyDescent="0.25">
      <c r="A7" s="17">
        <v>1700</v>
      </c>
      <c r="B7" s="18">
        <v>1</v>
      </c>
      <c r="F7" t="s">
        <v>20</v>
      </c>
      <c r="G7" t="s">
        <v>21</v>
      </c>
      <c r="I7" s="29">
        <v>840</v>
      </c>
      <c r="J7" s="29">
        <v>0.85</v>
      </c>
    </row>
    <row r="8" spans="1:10" x14ac:dyDescent="0.25">
      <c r="A8" s="17">
        <v>1000</v>
      </c>
      <c r="B8" s="18">
        <v>0.9</v>
      </c>
      <c r="D8" s="9" t="s">
        <v>23</v>
      </c>
      <c r="E8" s="12">
        <f>F8*G8+F10*G10</f>
        <v>1180</v>
      </c>
      <c r="F8" s="13">
        <v>0.8</v>
      </c>
      <c r="G8" s="11">
        <v>1700</v>
      </c>
      <c r="I8" s="29">
        <v>1000</v>
      </c>
      <c r="J8" s="29">
        <v>0.9</v>
      </c>
    </row>
    <row r="9" spans="1:10" x14ac:dyDescent="0.25">
      <c r="A9" s="18">
        <v>840</v>
      </c>
      <c r="B9" s="18">
        <v>0.85</v>
      </c>
      <c r="F9" s="3"/>
      <c r="I9" s="29">
        <v>1700</v>
      </c>
      <c r="J9" s="29">
        <v>1</v>
      </c>
    </row>
    <row r="10" spans="1:10" x14ac:dyDescent="0.25">
      <c r="A10" s="18">
        <v>600</v>
      </c>
      <c r="B10" s="18">
        <v>0.8</v>
      </c>
      <c r="F10" s="3">
        <f>1-F8</f>
        <v>0.19999999999999996</v>
      </c>
      <c r="G10" s="12">
        <v>-900</v>
      </c>
    </row>
    <row r="11" spans="1:10" x14ac:dyDescent="0.25">
      <c r="A11" s="18">
        <v>400</v>
      </c>
      <c r="B11" s="18">
        <v>0.75</v>
      </c>
      <c r="D11" t="s">
        <v>24</v>
      </c>
    </row>
    <row r="12" spans="1:10" x14ac:dyDescent="0.25">
      <c r="A12" s="18">
        <v>-500</v>
      </c>
      <c r="B12" s="18">
        <v>0.35</v>
      </c>
    </row>
    <row r="13" spans="1:10" x14ac:dyDescent="0.25">
      <c r="A13" s="18">
        <v>-900</v>
      </c>
      <c r="B13" s="18">
        <v>0</v>
      </c>
      <c r="F13" s="3">
        <v>1</v>
      </c>
      <c r="G13" s="15">
        <v>600</v>
      </c>
      <c r="H13" s="14" t="s">
        <v>22</v>
      </c>
    </row>
  </sheetData>
  <sortState ref="I3:J9">
    <sortCondition ref="I2:I8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"/>
  <sheetViews>
    <sheetView zoomScale="120" zoomScaleNormal="120" workbookViewId="0">
      <selection activeCell="I6" sqref="I6"/>
    </sheetView>
  </sheetViews>
  <sheetFormatPr defaultRowHeight="15" x14ac:dyDescent="0.25"/>
  <cols>
    <col min="1" max="1" width="10.5703125" customWidth="1"/>
    <col min="2" max="2" width="11.5703125" bestFit="1" customWidth="1"/>
    <col min="3" max="3" width="9.28515625" customWidth="1"/>
    <col min="4" max="4" width="11" customWidth="1"/>
    <col min="6" max="6" width="10.42578125" customWidth="1"/>
  </cols>
  <sheetData>
    <row r="1" spans="1:8" ht="30" x14ac:dyDescent="0.25">
      <c r="A1" s="19" t="s">
        <v>10</v>
      </c>
      <c r="B1" s="19" t="s">
        <v>11</v>
      </c>
      <c r="C1" s="20" t="s">
        <v>25</v>
      </c>
      <c r="D1" s="22" t="s">
        <v>26</v>
      </c>
      <c r="E1" s="23" t="s">
        <v>27</v>
      </c>
      <c r="F1" s="20" t="s">
        <v>28</v>
      </c>
      <c r="G1" s="20" t="s">
        <v>29</v>
      </c>
    </row>
    <row r="2" spans="1:8" x14ac:dyDescent="0.25">
      <c r="A2" s="17">
        <v>1700</v>
      </c>
      <c r="B2" s="18">
        <v>1</v>
      </c>
      <c r="C2" s="21">
        <f>$A$2*B2+$A$8*(1-B2)</f>
        <v>1700</v>
      </c>
      <c r="D2" s="17">
        <f t="shared" ref="D2:D8" si="0">C2-A2</f>
        <v>0</v>
      </c>
      <c r="E2">
        <f>($A$2-C2)^2*B2+($A$8-C2)^2*(1-B2)</f>
        <v>0</v>
      </c>
      <c r="F2">
        <f>SQRT(E2)</f>
        <v>0</v>
      </c>
    </row>
    <row r="3" spans="1:8" x14ac:dyDescent="0.25">
      <c r="A3" s="17">
        <v>1000</v>
      </c>
      <c r="B3" s="18">
        <v>0.9</v>
      </c>
      <c r="C3" s="21">
        <f t="shared" ref="C3:C8" si="1">$A$2*B3+$A$8*(1-B3)</f>
        <v>1440</v>
      </c>
      <c r="D3" s="17">
        <f t="shared" si="0"/>
        <v>440</v>
      </c>
      <c r="E3">
        <f t="shared" ref="E3:E8" si="2">($A$2-C3)^2*B3+($A$8-C3)^2*(1-B3)</f>
        <v>608399.99999999988</v>
      </c>
      <c r="F3">
        <f t="shared" ref="F3:F8" si="3">SQRT(E3)</f>
        <v>779.99999999999989</v>
      </c>
      <c r="G3">
        <f>D3/F3</f>
        <v>0.56410256410256421</v>
      </c>
    </row>
    <row r="4" spans="1:8" x14ac:dyDescent="0.25">
      <c r="A4" s="18">
        <v>840</v>
      </c>
      <c r="B4" s="18">
        <v>0.85</v>
      </c>
      <c r="C4" s="21">
        <f t="shared" si="1"/>
        <v>1310</v>
      </c>
      <c r="D4" s="17">
        <f t="shared" si="0"/>
        <v>470</v>
      </c>
      <c r="E4">
        <f t="shared" si="2"/>
        <v>861900.00000000012</v>
      </c>
      <c r="F4">
        <f t="shared" si="3"/>
        <v>928.38569571057053</v>
      </c>
      <c r="G4">
        <f>D4/F4</f>
        <v>0.50625510730243428</v>
      </c>
    </row>
    <row r="5" spans="1:8" x14ac:dyDescent="0.25">
      <c r="A5" s="18">
        <v>600</v>
      </c>
      <c r="B5" s="18">
        <v>0.8</v>
      </c>
      <c r="C5" s="21">
        <f t="shared" si="1"/>
        <v>1180</v>
      </c>
      <c r="D5" s="17">
        <f t="shared" si="0"/>
        <v>580</v>
      </c>
      <c r="E5">
        <f t="shared" si="2"/>
        <v>1081599.9999999998</v>
      </c>
      <c r="F5">
        <f t="shared" si="3"/>
        <v>1040</v>
      </c>
      <c r="G5">
        <f>D5/F5</f>
        <v>0.55769230769230771</v>
      </c>
    </row>
    <row r="6" spans="1:8" x14ac:dyDescent="0.25">
      <c r="A6" s="18">
        <v>400</v>
      </c>
      <c r="B6" s="18">
        <v>0.75</v>
      </c>
      <c r="C6" s="21">
        <f t="shared" si="1"/>
        <v>1050</v>
      </c>
      <c r="D6" s="17">
        <f t="shared" si="0"/>
        <v>650</v>
      </c>
      <c r="E6">
        <f t="shared" si="2"/>
        <v>1267500</v>
      </c>
      <c r="F6">
        <f t="shared" si="3"/>
        <v>1125.8330249197702</v>
      </c>
      <c r="G6">
        <f>D6/F6</f>
        <v>0.57735026918962584</v>
      </c>
    </row>
    <row r="7" spans="1:8" x14ac:dyDescent="0.25">
      <c r="A7" s="18">
        <v>-500</v>
      </c>
      <c r="B7" s="18">
        <v>0.35</v>
      </c>
      <c r="C7" s="21">
        <f t="shared" si="1"/>
        <v>10</v>
      </c>
      <c r="D7" s="17">
        <f t="shared" si="0"/>
        <v>510</v>
      </c>
      <c r="E7">
        <f t="shared" si="2"/>
        <v>1537900</v>
      </c>
      <c r="F7">
        <f t="shared" si="3"/>
        <v>1240.1209618420294</v>
      </c>
      <c r="G7">
        <f>D7/F7</f>
        <v>0.4112502051755218</v>
      </c>
    </row>
    <row r="8" spans="1:8" x14ac:dyDescent="0.25">
      <c r="A8" s="18">
        <v>-900</v>
      </c>
      <c r="B8" s="18">
        <v>0</v>
      </c>
      <c r="C8" s="21">
        <f t="shared" si="1"/>
        <v>-900</v>
      </c>
      <c r="D8" s="17">
        <f t="shared" si="0"/>
        <v>0</v>
      </c>
      <c r="E8">
        <f t="shared" si="2"/>
        <v>0</v>
      </c>
      <c r="F8">
        <f t="shared" si="3"/>
        <v>0</v>
      </c>
    </row>
    <row r="9" spans="1:8" x14ac:dyDescent="0.25">
      <c r="G9" s="35">
        <f>AVERAGE(G3:G7)</f>
        <v>0.5233300906924907</v>
      </c>
      <c r="H9" s="35" t="s">
        <v>34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workbookViewId="0">
      <selection activeCell="K2" sqref="K2"/>
    </sheetView>
  </sheetViews>
  <sheetFormatPr defaultRowHeight="15" x14ac:dyDescent="0.25"/>
  <cols>
    <col min="1" max="1" width="10.5703125" bestFit="1" customWidth="1"/>
    <col min="5" max="5" width="10.5703125" bestFit="1" customWidth="1"/>
    <col min="9" max="10" width="11.28515625" customWidth="1"/>
  </cols>
  <sheetData>
    <row r="1" spans="1:11" ht="30" x14ac:dyDescent="0.25">
      <c r="D1" s="12"/>
      <c r="E1" s="27"/>
      <c r="H1" s="5" t="s">
        <v>6</v>
      </c>
      <c r="I1" s="6" t="s">
        <v>5</v>
      </c>
      <c r="J1" s="4" t="s">
        <v>21</v>
      </c>
      <c r="K1" s="30" t="s">
        <v>30</v>
      </c>
    </row>
    <row r="2" spans="1:11" x14ac:dyDescent="0.25">
      <c r="A2" s="7"/>
      <c r="B2" s="8"/>
      <c r="H2" t="s">
        <v>0</v>
      </c>
      <c r="I2" s="3">
        <v>0.35</v>
      </c>
      <c r="J2" s="24">
        <v>400</v>
      </c>
      <c r="K2" s="30">
        <f>VLOOKUP(J2,'Ex. 18.16 Utilities'!$I$3:$J$9,2)</f>
        <v>0.75</v>
      </c>
    </row>
    <row r="3" spans="1:11" x14ac:dyDescent="0.25">
      <c r="E3" s="1">
        <f>SUMPRODUCT(I2:I6,J2:J6)</f>
        <v>400</v>
      </c>
      <c r="I3" s="3"/>
      <c r="J3" s="24"/>
      <c r="K3" s="30"/>
    </row>
    <row r="4" spans="1:11" x14ac:dyDescent="0.25">
      <c r="D4" s="9" t="str">
        <f>'Ex. 18.16 Utilities'!B2</f>
        <v>Bank CD</v>
      </c>
      <c r="H4" t="s">
        <v>1</v>
      </c>
      <c r="I4" s="3">
        <v>0.3</v>
      </c>
      <c r="J4" s="24">
        <v>400</v>
      </c>
      <c r="K4" s="30">
        <f>VLOOKUP(J4,'Ex. 18.16 Utilities'!$I$3:$J$9,2)</f>
        <v>0.75</v>
      </c>
    </row>
    <row r="5" spans="1:11" x14ac:dyDescent="0.25">
      <c r="E5" s="28"/>
      <c r="I5" s="3"/>
      <c r="J5" s="24"/>
      <c r="K5" s="30"/>
    </row>
    <row r="6" spans="1:11" x14ac:dyDescent="0.25">
      <c r="H6" t="s">
        <v>2</v>
      </c>
      <c r="I6" s="3">
        <f>1-I2-I4</f>
        <v>0.35000000000000003</v>
      </c>
      <c r="J6" s="24">
        <v>400</v>
      </c>
      <c r="K6" s="30">
        <f>VLOOKUP(J6,'Ex. 18.16 Utilities'!$I$3:$J$9,2)</f>
        <v>0.75</v>
      </c>
    </row>
    <row r="7" spans="1:11" x14ac:dyDescent="0.25">
      <c r="I7" s="3"/>
      <c r="J7" s="24"/>
      <c r="K7" s="30"/>
    </row>
    <row r="8" spans="1:11" x14ac:dyDescent="0.25">
      <c r="H8" t="s">
        <v>0</v>
      </c>
      <c r="I8" s="3">
        <f>I2</f>
        <v>0.35</v>
      </c>
      <c r="J8" s="24">
        <v>-500</v>
      </c>
      <c r="K8" s="30">
        <f>VLOOKUP(J8,'Ex. 18.16 Utilities'!$I$3:$J$9,2)</f>
        <v>0.35</v>
      </c>
    </row>
    <row r="9" spans="1:11" x14ac:dyDescent="0.25">
      <c r="A9" s="2">
        <f>MAX(E3,E9,E15)</f>
        <v>460</v>
      </c>
      <c r="C9" s="9" t="str">
        <f>'Ex. 18.16 Utilities'!B3</f>
        <v>Bond Fund</v>
      </c>
      <c r="E9" s="1">
        <f>SUMPRODUCT(I8:I12,J8:J12)</f>
        <v>427.00000000000006</v>
      </c>
      <c r="I9" s="3"/>
      <c r="J9" s="24"/>
      <c r="K9" s="30"/>
    </row>
    <row r="10" spans="1:11" x14ac:dyDescent="0.25">
      <c r="H10" t="s">
        <v>1</v>
      </c>
      <c r="I10" s="3">
        <f t="shared" ref="I10:I18" si="0">I4</f>
        <v>0.3</v>
      </c>
      <c r="J10" s="24">
        <v>840</v>
      </c>
      <c r="K10" s="30">
        <f>VLOOKUP(J10,'Ex. 18.16 Utilities'!$I$3:$J$9,2)</f>
        <v>0.85</v>
      </c>
    </row>
    <row r="11" spans="1:11" x14ac:dyDescent="0.25">
      <c r="E11" s="28"/>
      <c r="I11" s="3"/>
      <c r="J11" s="24"/>
      <c r="K11" s="30"/>
    </row>
    <row r="12" spans="1:11" x14ac:dyDescent="0.25">
      <c r="H12" t="s">
        <v>2</v>
      </c>
      <c r="I12" s="3">
        <f t="shared" si="0"/>
        <v>0.35000000000000003</v>
      </c>
      <c r="J12" s="24">
        <v>1000</v>
      </c>
      <c r="K12" s="30">
        <f>VLOOKUP(J12,'Ex. 18.16 Utilities'!$I$3:$J$9,2)</f>
        <v>0.9</v>
      </c>
    </row>
    <row r="13" spans="1:11" x14ac:dyDescent="0.25">
      <c r="I13" s="3"/>
      <c r="J13" s="24"/>
      <c r="K13" s="30"/>
    </row>
    <row r="14" spans="1:11" x14ac:dyDescent="0.25">
      <c r="H14" t="s">
        <v>0</v>
      </c>
      <c r="I14" s="3">
        <f t="shared" si="0"/>
        <v>0.35</v>
      </c>
      <c r="J14" s="24">
        <v>-900</v>
      </c>
      <c r="K14" s="30">
        <f>VLOOKUP(J14,'Ex. 18.16 Utilities'!$I$3:$J$9,2)</f>
        <v>0</v>
      </c>
    </row>
    <row r="15" spans="1:11" x14ac:dyDescent="0.25">
      <c r="E15" s="1">
        <f>SUMPRODUCT(I14:I18,J14:J18)</f>
        <v>460</v>
      </c>
      <c r="I15" s="3"/>
      <c r="J15" s="24"/>
      <c r="K15" s="30"/>
    </row>
    <row r="16" spans="1:11" x14ac:dyDescent="0.25">
      <c r="D16" s="9" t="str">
        <f>'Ex. 18.16 Utilities'!B4</f>
        <v>Stock Fund</v>
      </c>
      <c r="H16" t="s">
        <v>1</v>
      </c>
      <c r="I16" s="3">
        <f t="shared" si="0"/>
        <v>0.3</v>
      </c>
      <c r="J16" s="24">
        <v>600</v>
      </c>
      <c r="K16" s="30">
        <f>VLOOKUP(J16,'Ex. 18.16 Utilities'!$I$3:$J$9,2)</f>
        <v>0.8</v>
      </c>
    </row>
    <row r="17" spans="5:11" x14ac:dyDescent="0.25">
      <c r="E17" s="28"/>
      <c r="I17" s="3"/>
      <c r="J17" s="24"/>
      <c r="K17" s="30"/>
    </row>
    <row r="18" spans="5:11" x14ac:dyDescent="0.25">
      <c r="H18" t="s">
        <v>2</v>
      </c>
      <c r="I18" s="3">
        <f t="shared" si="0"/>
        <v>0.35000000000000003</v>
      </c>
      <c r="J18" s="24">
        <v>1700</v>
      </c>
      <c r="K18" s="30">
        <f>VLOOKUP(J18,'Ex. 18.16 Utilities'!$I$3:$J$9,2)</f>
        <v>1</v>
      </c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H20" sqref="H20"/>
    </sheetView>
  </sheetViews>
  <sheetFormatPr defaultRowHeight="15" x14ac:dyDescent="0.25"/>
  <cols>
    <col min="1" max="1" width="10.5703125" bestFit="1" customWidth="1"/>
    <col min="5" max="5" width="10.5703125" bestFit="1" customWidth="1"/>
    <col min="9" max="10" width="11.28515625" customWidth="1"/>
    <col min="14" max="14" width="10.7109375" customWidth="1"/>
  </cols>
  <sheetData>
    <row r="1" spans="1:14" ht="30" x14ac:dyDescent="0.25">
      <c r="D1" s="12"/>
      <c r="E1" s="27"/>
      <c r="H1" s="5" t="s">
        <v>6</v>
      </c>
      <c r="I1" s="6" t="s">
        <v>5</v>
      </c>
      <c r="J1" s="31" t="s">
        <v>30</v>
      </c>
      <c r="K1" t="s">
        <v>30</v>
      </c>
      <c r="L1" t="s">
        <v>21</v>
      </c>
      <c r="M1" t="s">
        <v>27</v>
      </c>
      <c r="N1" s="26" t="s">
        <v>28</v>
      </c>
    </row>
    <row r="2" spans="1:14" x14ac:dyDescent="0.25">
      <c r="A2" s="7"/>
      <c r="B2" s="8"/>
      <c r="H2" t="s">
        <v>0</v>
      </c>
      <c r="I2" s="3">
        <v>0.35</v>
      </c>
      <c r="J2" s="32">
        <v>0.75</v>
      </c>
      <c r="K2">
        <v>0.75</v>
      </c>
      <c r="L2">
        <v>400</v>
      </c>
    </row>
    <row r="3" spans="1:14" x14ac:dyDescent="0.25">
      <c r="E3" s="1">
        <f>SUMPRODUCT(I2:I6,J2:J6)</f>
        <v>0.75</v>
      </c>
      <c r="I3" s="3"/>
      <c r="J3" s="32"/>
    </row>
    <row r="4" spans="1:14" x14ac:dyDescent="0.25">
      <c r="D4" s="9" t="str">
        <f>'Ex. 18.16 Utilities'!B2</f>
        <v>Bank CD</v>
      </c>
      <c r="H4" t="s">
        <v>1</v>
      </c>
      <c r="I4" s="3">
        <v>0.3</v>
      </c>
      <c r="J4" s="32">
        <v>0.75</v>
      </c>
      <c r="K4">
        <v>0.75</v>
      </c>
      <c r="L4">
        <v>400</v>
      </c>
      <c r="M4" s="25">
        <f>(J2-E3)^2*I2+(J4-E3)^2*I4+(J6-E3)^2*I6</f>
        <v>0</v>
      </c>
      <c r="N4">
        <f>SQRT(M4)</f>
        <v>0</v>
      </c>
    </row>
    <row r="5" spans="1:14" x14ac:dyDescent="0.25">
      <c r="E5" s="28"/>
      <c r="I5" s="3"/>
      <c r="J5" s="32"/>
    </row>
    <row r="6" spans="1:14" x14ac:dyDescent="0.25">
      <c r="H6" t="s">
        <v>2</v>
      </c>
      <c r="I6" s="3">
        <f>1-I2-I4</f>
        <v>0.35000000000000003</v>
      </c>
      <c r="J6" s="32">
        <v>0.75</v>
      </c>
      <c r="K6">
        <v>0.75</v>
      </c>
      <c r="L6">
        <v>400</v>
      </c>
    </row>
    <row r="7" spans="1:14" x14ac:dyDescent="0.25">
      <c r="I7" s="3"/>
      <c r="J7" s="32"/>
    </row>
    <row r="8" spans="1:14" x14ac:dyDescent="0.25">
      <c r="H8" t="s">
        <v>0</v>
      </c>
      <c r="I8" s="3">
        <f>I2</f>
        <v>0.35</v>
      </c>
      <c r="J8" s="32">
        <v>0.35</v>
      </c>
      <c r="K8">
        <v>0.35</v>
      </c>
      <c r="L8">
        <v>-500</v>
      </c>
    </row>
    <row r="9" spans="1:14" x14ac:dyDescent="0.25">
      <c r="A9" s="2">
        <f>MAX(E3,E9,E15)</f>
        <v>0.75</v>
      </c>
      <c r="C9" s="9" t="str">
        <f>'Ex. 18.16 Utilities'!B3</f>
        <v>Bond Fund</v>
      </c>
      <c r="E9" s="1">
        <f>SUMPRODUCT(I8:I12,J8:J12)</f>
        <v>0.69250000000000012</v>
      </c>
      <c r="I9" s="3"/>
      <c r="J9" s="32"/>
    </row>
    <row r="10" spans="1:14" x14ac:dyDescent="0.25">
      <c r="H10" t="s">
        <v>1</v>
      </c>
      <c r="I10" s="3">
        <f t="shared" ref="I10:I18" si="0">I4</f>
        <v>0.3</v>
      </c>
      <c r="J10" s="32">
        <v>0.85</v>
      </c>
      <c r="K10">
        <v>0.85</v>
      </c>
      <c r="L10">
        <v>840</v>
      </c>
      <c r="M10" s="25">
        <f>(J8-E9)^2*I8+(J10-E9)^2*I10+(J12-E9)^2*I12</f>
        <v>6.3568750000000007E-2</v>
      </c>
      <c r="N10">
        <f>SQRT(M10)</f>
        <v>0.25212843949066915</v>
      </c>
    </row>
    <row r="11" spans="1:14" x14ac:dyDescent="0.25">
      <c r="E11" s="28"/>
      <c r="I11" s="3"/>
      <c r="J11" s="32"/>
    </row>
    <row r="12" spans="1:14" x14ac:dyDescent="0.25">
      <c r="H12" t="s">
        <v>2</v>
      </c>
      <c r="I12" s="3">
        <f t="shared" si="0"/>
        <v>0.35000000000000003</v>
      </c>
      <c r="J12" s="32">
        <v>0.9</v>
      </c>
      <c r="K12">
        <v>0.9</v>
      </c>
      <c r="L12">
        <v>1000</v>
      </c>
    </row>
    <row r="13" spans="1:14" x14ac:dyDescent="0.25">
      <c r="I13" s="3"/>
      <c r="J13" s="32"/>
    </row>
    <row r="14" spans="1:14" x14ac:dyDescent="0.25">
      <c r="H14" t="s">
        <v>0</v>
      </c>
      <c r="I14" s="3">
        <f t="shared" si="0"/>
        <v>0.35</v>
      </c>
      <c r="J14" s="32">
        <v>0</v>
      </c>
      <c r="K14">
        <v>0</v>
      </c>
      <c r="L14">
        <v>-900</v>
      </c>
    </row>
    <row r="15" spans="1:14" x14ac:dyDescent="0.25">
      <c r="E15" s="1">
        <f>SUMPRODUCT(I14:I18,J14:J18)</f>
        <v>0.59000000000000008</v>
      </c>
      <c r="I15" s="3"/>
      <c r="J15" s="32"/>
    </row>
    <row r="16" spans="1:14" x14ac:dyDescent="0.25">
      <c r="D16" s="9" t="str">
        <f>'Ex. 18.16 Utilities'!B4</f>
        <v>Stock Fund</v>
      </c>
      <c r="H16" t="s">
        <v>1</v>
      </c>
      <c r="I16" s="3">
        <f t="shared" si="0"/>
        <v>0.3</v>
      </c>
      <c r="J16" s="32">
        <v>0.8</v>
      </c>
      <c r="K16">
        <v>0.8</v>
      </c>
      <c r="L16">
        <v>600</v>
      </c>
      <c r="M16" s="25">
        <f>(J14-E15)^2*I14+(J16-E15)^2*I16+(J18-E15)^2*I18</f>
        <v>0.19390000000000002</v>
      </c>
      <c r="N16">
        <f>SQRT(M16)</f>
        <v>0.44034077712607994</v>
      </c>
    </row>
    <row r="17" spans="5:12" x14ac:dyDescent="0.25">
      <c r="E17" s="28"/>
      <c r="I17" s="3"/>
      <c r="J17" s="32"/>
    </row>
    <row r="18" spans="5:12" x14ac:dyDescent="0.25">
      <c r="H18" t="s">
        <v>2</v>
      </c>
      <c r="I18" s="3">
        <f t="shared" si="0"/>
        <v>0.35000000000000003</v>
      </c>
      <c r="J18" s="32">
        <v>1</v>
      </c>
      <c r="K18">
        <v>1</v>
      </c>
      <c r="L18">
        <v>1700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workbookViewId="0">
      <selection activeCell="D11" sqref="D11"/>
    </sheetView>
  </sheetViews>
  <sheetFormatPr defaultRowHeight="15" x14ac:dyDescent="0.25"/>
  <cols>
    <col min="1" max="1" width="10.5703125" bestFit="1" customWidth="1"/>
    <col min="5" max="5" width="10.5703125" bestFit="1" customWidth="1"/>
    <col min="9" max="10" width="11.28515625" customWidth="1"/>
    <col min="14" max="14" width="10.7109375" customWidth="1"/>
  </cols>
  <sheetData>
    <row r="1" spans="1:14" ht="45" x14ac:dyDescent="0.25">
      <c r="C1" s="33" t="s">
        <v>33</v>
      </c>
      <c r="D1" s="34">
        <v>0.05</v>
      </c>
      <c r="E1" s="27" t="s">
        <v>31</v>
      </c>
      <c r="H1" s="5" t="s">
        <v>6</v>
      </c>
      <c r="I1" s="6" t="s">
        <v>5</v>
      </c>
      <c r="J1" s="4" t="s">
        <v>21</v>
      </c>
      <c r="K1" t="s">
        <v>30</v>
      </c>
      <c r="L1" t="s">
        <v>21</v>
      </c>
      <c r="M1" t="s">
        <v>27</v>
      </c>
      <c r="N1" s="26" t="s">
        <v>28</v>
      </c>
    </row>
    <row r="2" spans="1:14" x14ac:dyDescent="0.25">
      <c r="A2" s="7"/>
      <c r="B2" s="8"/>
      <c r="H2" t="s">
        <v>0</v>
      </c>
      <c r="I2" s="3">
        <v>0.35</v>
      </c>
      <c r="J2" s="24">
        <v>400</v>
      </c>
      <c r="K2">
        <v>0.75</v>
      </c>
      <c r="L2">
        <v>400</v>
      </c>
    </row>
    <row r="3" spans="1:14" x14ac:dyDescent="0.25">
      <c r="E3" s="1">
        <f>SUMPRODUCT(I2:I6,J2:J6)</f>
        <v>400</v>
      </c>
      <c r="I3" s="3"/>
      <c r="J3" s="24"/>
    </row>
    <row r="4" spans="1:14" x14ac:dyDescent="0.25">
      <c r="D4" s="9" t="str">
        <f>'Ex. 18.16 Utilities'!B2</f>
        <v>Bank CD</v>
      </c>
      <c r="H4" t="s">
        <v>1</v>
      </c>
      <c r="I4" s="3">
        <v>0.3</v>
      </c>
      <c r="J4" s="24">
        <v>400</v>
      </c>
      <c r="K4">
        <v>0.75</v>
      </c>
      <c r="L4">
        <v>400</v>
      </c>
      <c r="M4" s="25">
        <f>(J2-E3)^2*I2+(J4-E3)^2*I4+(J6-E3)^2*I6</f>
        <v>0</v>
      </c>
      <c r="N4">
        <f>SQRT(M4)</f>
        <v>0</v>
      </c>
    </row>
    <row r="5" spans="1:14" x14ac:dyDescent="0.25">
      <c r="E5" s="28">
        <f>E3-$D$1*N4</f>
        <v>400</v>
      </c>
      <c r="I5" s="3"/>
      <c r="J5" s="24"/>
    </row>
    <row r="6" spans="1:14" x14ac:dyDescent="0.25">
      <c r="H6" t="s">
        <v>2</v>
      </c>
      <c r="I6" s="3">
        <f>1-I2-I4</f>
        <v>0.35000000000000003</v>
      </c>
      <c r="J6" s="24">
        <v>400</v>
      </c>
      <c r="K6">
        <v>0.75</v>
      </c>
      <c r="L6">
        <v>400</v>
      </c>
    </row>
    <row r="7" spans="1:14" x14ac:dyDescent="0.25">
      <c r="I7" s="3"/>
      <c r="J7" s="24"/>
    </row>
    <row r="8" spans="1:14" x14ac:dyDescent="0.25">
      <c r="H8" t="s">
        <v>0</v>
      </c>
      <c r="I8" s="3">
        <f>I2</f>
        <v>0.35</v>
      </c>
      <c r="J8" s="24">
        <v>-500</v>
      </c>
      <c r="K8">
        <v>0.35</v>
      </c>
      <c r="L8">
        <v>-500</v>
      </c>
    </row>
    <row r="9" spans="1:14" x14ac:dyDescent="0.25">
      <c r="A9" s="2">
        <f>MAX(E3,E9,E15)</f>
        <v>460</v>
      </c>
      <c r="D9" s="9" t="str">
        <f>'Ex. 18.16 Utilities'!B3</f>
        <v>Bond Fund</v>
      </c>
      <c r="E9" s="1">
        <f>SUMPRODUCT(I8:I12,J8:J12)</f>
        <v>427.00000000000006</v>
      </c>
      <c r="I9" s="3"/>
      <c r="J9" s="24"/>
    </row>
    <row r="10" spans="1:14" x14ac:dyDescent="0.25">
      <c r="A10" s="2"/>
      <c r="H10" t="s">
        <v>1</v>
      </c>
      <c r="I10" s="3">
        <f t="shared" ref="I10:I18" si="0">I4</f>
        <v>0.3</v>
      </c>
      <c r="J10" s="24">
        <v>840</v>
      </c>
      <c r="K10">
        <v>0.85</v>
      </c>
      <c r="L10">
        <v>840</v>
      </c>
      <c r="M10" s="25">
        <f>(J8-E9)^2*I8+(J10-E9)^2*I10+(J12-E9)^2*I12</f>
        <v>466851</v>
      </c>
      <c r="N10">
        <f>SQRT(M10)</f>
        <v>683.26495592851825</v>
      </c>
    </row>
    <row r="11" spans="1:14" x14ac:dyDescent="0.25">
      <c r="A11" s="28">
        <f t="shared" ref="A11" si="1">MAX(E5,E11,E17)</f>
        <v>405.42436441048073</v>
      </c>
      <c r="E11" s="28">
        <f>E9-$D$1*N10</f>
        <v>392.83675220357412</v>
      </c>
      <c r="I11" s="3"/>
      <c r="J11" s="24"/>
    </row>
    <row r="12" spans="1:14" x14ac:dyDescent="0.25">
      <c r="H12" t="s">
        <v>2</v>
      </c>
      <c r="I12" s="3">
        <f t="shared" si="0"/>
        <v>0.35000000000000003</v>
      </c>
      <c r="J12" s="24">
        <v>1000</v>
      </c>
      <c r="K12">
        <v>0.9</v>
      </c>
      <c r="L12">
        <v>1000</v>
      </c>
    </row>
    <row r="13" spans="1:14" x14ac:dyDescent="0.25">
      <c r="I13" s="3"/>
      <c r="J13" s="24"/>
    </row>
    <row r="14" spans="1:14" x14ac:dyDescent="0.25">
      <c r="H14" t="s">
        <v>0</v>
      </c>
      <c r="I14" s="3">
        <f t="shared" si="0"/>
        <v>0.35</v>
      </c>
      <c r="J14" s="24">
        <v>-900</v>
      </c>
      <c r="K14">
        <v>0</v>
      </c>
      <c r="L14">
        <v>-900</v>
      </c>
    </row>
    <row r="15" spans="1:14" x14ac:dyDescent="0.25">
      <c r="E15" s="1">
        <f>SUMPRODUCT(I14:I18,J14:J18)</f>
        <v>460</v>
      </c>
      <c r="I15" s="3"/>
      <c r="J15" s="24"/>
    </row>
    <row r="16" spans="1:14" x14ac:dyDescent="0.25">
      <c r="D16" s="9" t="str">
        <f>'Ex. 18.16 Utilities'!B4</f>
        <v>Stock Fund</v>
      </c>
      <c r="H16" t="s">
        <v>1</v>
      </c>
      <c r="I16" s="3">
        <f t="shared" si="0"/>
        <v>0.3</v>
      </c>
      <c r="J16" s="24">
        <v>600</v>
      </c>
      <c r="K16">
        <v>0.8</v>
      </c>
      <c r="L16">
        <v>600</v>
      </c>
      <c r="M16" s="25">
        <f>(J14-E15)^2*I14+(J16-E15)^2*I16+(J18-E15)^2*I18</f>
        <v>1191400</v>
      </c>
      <c r="N16">
        <f>SQRT(M16)</f>
        <v>1091.5127117903849</v>
      </c>
    </row>
    <row r="17" spans="5:12" x14ac:dyDescent="0.25">
      <c r="E17" s="28">
        <f>E15-$D$1*N16</f>
        <v>405.42436441048073</v>
      </c>
      <c r="I17" s="3"/>
      <c r="J17" s="24"/>
    </row>
    <row r="18" spans="5:12" x14ac:dyDescent="0.25">
      <c r="H18" t="s">
        <v>2</v>
      </c>
      <c r="I18" s="3">
        <f t="shared" si="0"/>
        <v>0.35000000000000003</v>
      </c>
      <c r="J18" s="24">
        <v>1700</v>
      </c>
      <c r="K18">
        <v>1</v>
      </c>
      <c r="L18">
        <v>1700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18.5</vt:lpstr>
      <vt:lpstr>18.5 2-way</vt:lpstr>
      <vt:lpstr>Ex. 18.16 Utilities</vt:lpstr>
      <vt:lpstr>Risk Premium</vt:lpstr>
      <vt:lpstr> Figure 18.16 V1</vt:lpstr>
      <vt:lpstr> Figure 18.16 V3</vt:lpstr>
      <vt:lpstr> Figure 18.16 V2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Classroom</dc:creator>
  <cp:lastModifiedBy>RAndrews</cp:lastModifiedBy>
  <dcterms:created xsi:type="dcterms:W3CDTF">2014-06-05T01:03:15Z</dcterms:created>
  <dcterms:modified xsi:type="dcterms:W3CDTF">2015-04-20T21:23:05Z</dcterms:modified>
</cp:coreProperties>
</file>